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tabRatio="536" firstSheet="2" activeTab="2"/>
  </bookViews>
  <sheets>
    <sheet name="Avance octubre" sheetId="1" state="hidden" r:id="rId1"/>
    <sheet name="INFO PLANIFICACION" sheetId="2" r:id="rId2"/>
    <sheet name="Proyectos 2019 al 2021 (2)" sheetId="3" r:id="rId3"/>
  </sheets>
  <definedNames>
    <definedName name="_xlnm.Print_Area" localSheetId="0">'Avance octubre'!$A$1:$F$10</definedName>
    <definedName name="_xlnm.Print_Area" localSheetId="1">'INFO PLANIFICACION'!$B$1:$M$21</definedName>
    <definedName name="_xlnm.Print_Area" localSheetId="2">'Proyectos 2019 al 2021 (2)'!$B$2:$M$22</definedName>
  </definedNames>
  <calcPr fullCalcOnLoad="1"/>
</workbook>
</file>

<file path=xl/sharedStrings.xml><?xml version="1.0" encoding="utf-8"?>
<sst xmlns="http://schemas.openxmlformats.org/spreadsheetml/2006/main" count="641" uniqueCount="169">
  <si>
    <t>No.</t>
  </si>
  <si>
    <t>CONSTRUCCION MURO DE CONTENCION ASENTAMIENTO COMUNIDAD ARZU, ZONA 18, GUATEMALA, GUATEMALA</t>
  </si>
  <si>
    <t>CONSTRUCCION MURO DE CONTENCION ASENTAMIENTO ANEXO LOMAS DE VILLA LOBOS II, ZONA 12, VILLA NUEVA, GUATEMALA</t>
  </si>
  <si>
    <t>CONSTRUCCION MURO DE CONTENCION ASENTAMIENTO 10 DE MAYO ZONA 07, GUATEMALA, GUATEMALA</t>
  </si>
  <si>
    <t xml:space="preserve">CONSTRUCCION MURO DE CONTENCION ASENTAMIENTO UNIDOS POR LA PAZ, SECTOR 05, ZONA 12, VILLA NUEVA, GUATEMALA </t>
  </si>
  <si>
    <t>CONSTRUCCION MURO DE CONTENCION ASENTAMIENTO EL ESFUERZO COLONIA 4 DE FEBRERO, ZONA 7, GUATEMALA, GUATEMALA</t>
  </si>
  <si>
    <t xml:space="preserve">CONSTRUCCION MURO DE CONTENCION ASENTAMIENTO NUEVA JERUSALEN ZONA 18, GUATEMALA, GUATEMALA </t>
  </si>
  <si>
    <t>CONSTRUCCION MURO DE CONTENCION ASENTAMIENTO TIERRA PROMETIDA, EL PARAISO II, ZONA 18, GUATEMALA, GUATEMALA</t>
  </si>
  <si>
    <t>CONSTRUCCION MURO DE CONTENCION ASENTAMIENTO CANDELARIA, ZONA DIECIOCHO (18), GUATEMALA, GUATEMALA</t>
  </si>
  <si>
    <t>CONSTRUCCION MURO DE CONTENCION ASENTAMIENTO EL MIRADOR II, ZONA SIETE, GUATEMALA, GUATEMALA</t>
  </si>
  <si>
    <t>NOG</t>
  </si>
  <si>
    <t>EMPRESA</t>
  </si>
  <si>
    <t>SERPROFE</t>
  </si>
  <si>
    <t>CONSTRUCTORA KADE, S.A.</t>
  </si>
  <si>
    <t>CONSTRURH CONSTRUCTORA RIO HONDO</t>
  </si>
  <si>
    <t>SOLUCIONES IN-SITU</t>
  </si>
  <si>
    <t>MULTISERVICIOS RAMIREZ</t>
  </si>
  <si>
    <t>SUPERVISOR</t>
  </si>
  <si>
    <t>01-COT-11-2020-UDEVIPO</t>
  </si>
  <si>
    <t>02-COT-12-2020-UDEVIPO</t>
  </si>
  <si>
    <t>03-COT-13-2020-UDEVIPO</t>
  </si>
  <si>
    <t>04-COT-14-2020-UDEVIPO</t>
  </si>
  <si>
    <t>05-COT-15-2020-UDEVIPO</t>
  </si>
  <si>
    <t>06-COT-16-2020-UDEVIPO</t>
  </si>
  <si>
    <t>07-COT-17-2020-UDEVIPO</t>
  </si>
  <si>
    <t>08-COT-18-2020-UDEVIPO</t>
  </si>
  <si>
    <t>09-COT-19-2020-UDEVIPO</t>
  </si>
  <si>
    <t>CONTRATO</t>
  </si>
  <si>
    <t>NOMBRE</t>
  </si>
  <si>
    <t>MONTO PAGADO</t>
  </si>
  <si>
    <t>CONSTRUCCION MURO DE CONTENCION 6 DE AGOSTO, ZONA 7, GUATEMALA, GUATEMALA</t>
  </si>
  <si>
    <t>CORPORACION EG, S.A.</t>
  </si>
  <si>
    <t>MARQSA CONSTRUCTORA, S.A.</t>
  </si>
  <si>
    <t>CORPORACION REDMAS, S.A.</t>
  </si>
  <si>
    <t>GRUPO V&amp;C, S.A.</t>
  </si>
  <si>
    <t>GUATEMALA</t>
  </si>
  <si>
    <t>VILLA NUEVA</t>
  </si>
  <si>
    <t>MUNICIPIO</t>
  </si>
  <si>
    <t>PORCENTAJE</t>
  </si>
  <si>
    <t>CONSTRUCCION MURO DE CONTENCION ASENTAMIENTO LAS MARINAS, ZONA 18, GUATEMALA, GUATEMALA</t>
  </si>
  <si>
    <t>Arq Marta</t>
  </si>
  <si>
    <t>Ing Edwin</t>
  </si>
  <si>
    <t>Ing Frank</t>
  </si>
  <si>
    <t>Julio</t>
  </si>
  <si>
    <t>Septiembre</t>
  </si>
  <si>
    <t>INICIO</t>
  </si>
  <si>
    <t>BENEFICIARIOS</t>
  </si>
  <si>
    <t>METRAJE CUADRADO</t>
  </si>
  <si>
    <t>SNIP</t>
  </si>
  <si>
    <t>FIN TENTATIVO</t>
  </si>
  <si>
    <t>Diciembre</t>
  </si>
  <si>
    <t>CONSTRUCCION MURO DE CONTENCION ASENTAMIENTO 6 DE AGOSTO, ZONA 7, GUATEMALA, GUATEMALA</t>
  </si>
  <si>
    <t>CONSTRUCCION MURO DE CONTENCION ASENTAMIENTO NUESTRO SEÑOR DE ESQUIPULAS, ZONA 18, GUATEMALA, GUATEMALA</t>
  </si>
  <si>
    <t>CONSTRUCCION MURO DE CONTENCION ASENTAMIENTO ANEXO CERRITO, SECTOR 4, ZONA 7, GUATEMALA, GUATEMALA</t>
  </si>
  <si>
    <t>CONSTRUCCION MURO DE CONTENCION ASENTAMIENTO 5 DE NOVIEMBRE, ZONA 18, GUATEMALA, GUATEMALA</t>
  </si>
  <si>
    <t>CONSTRUCCION MURO DE CONTENCION ASENTAMIENTO MARIA TERESA CABALLEROS, ZONA 7, GUATEMALA, GUATEMALA</t>
  </si>
  <si>
    <t>CONSTRUCCION MURO DE CONTENCION ASENTAMIENTO SAN JULIAN, SECTOR 7, CHINAUTLA, GUATEMALA</t>
  </si>
  <si>
    <t>CONSTRUCCION MURO DE CONTENCION ASENTAMIENTO VIDA NUEVA I, TIERRA NUEVA II, CHINAUTLA, GUATEMALA</t>
  </si>
  <si>
    <t>CONSTRUCCION MURO DE CONTENCION ASENTAMIENTO 24 DE AGOSTO, TIERRA NUEVA II, CHINAUTLA, GUATEMALA</t>
  </si>
  <si>
    <t>CONSTRUCCION MURO DE CONTENCION ASENTAMIENTO VILLA LOBOS II, ANEXO ,VILLA NUEVA, GUATEMALA</t>
  </si>
  <si>
    <t>04-COT-1-2021-UDEVIPO</t>
  </si>
  <si>
    <t>01-COT-2-2021-UDEVIPO</t>
  </si>
  <si>
    <t>05-COT-3-2021-UDEVIPO</t>
  </si>
  <si>
    <t>02-COT-4-2021-UDEVIPO</t>
  </si>
  <si>
    <t>03-COT-7-2021-UDEVIPO</t>
  </si>
  <si>
    <t>07-COT-8-2021-UDEVIPO</t>
  </si>
  <si>
    <t>10-COT-12-2021-UDEVIPO</t>
  </si>
  <si>
    <t>14-COT-15-2021-UDEVIPO</t>
  </si>
  <si>
    <t>12-COT-14-2021-UDEVIPO</t>
  </si>
  <si>
    <t>CONSTRUCCION MURO DE CONTENCION ASENTAMIENTO VALLE DE NAZARETH, EL ZARZAL, ZONA 4, VILLA NUEVA, GUATEMALA</t>
  </si>
  <si>
    <t>CONSTRUCCION MURO DE CONTENCION ASENTAMIENTO LUZ DE CRISTO, VILLA LOBOS II, ZONA 12, VILLA NUEVA, GUATEMALA</t>
  </si>
  <si>
    <t>CONSTRUCCION MURO DE CONTENCION ASENTAMIENTO LA INDEPENDENCIA, VILLA LOBOS I, VILLA NUEVA, GUATEMALA</t>
  </si>
  <si>
    <t>CONSTRUCCION MURO DE CONTENCION ASENTAMIENTO ISRAEL, EL ZARZAL, VILLA NUEVA, GUATEMALA</t>
  </si>
  <si>
    <t>STAL</t>
  </si>
  <si>
    <t>17-COT-18-2021-UDEVIPO</t>
  </si>
  <si>
    <t>16-COT-17-2021-UDEVIPO</t>
  </si>
  <si>
    <t>Noviembre</t>
  </si>
  <si>
    <r>
      <t>294m</t>
    </r>
    <r>
      <rPr>
        <sz val="12"/>
        <rFont val="Calibri"/>
        <family val="2"/>
      </rPr>
      <t>²</t>
    </r>
  </si>
  <si>
    <r>
      <t>150.09m</t>
    </r>
    <r>
      <rPr>
        <sz val="12"/>
        <rFont val="Calibri"/>
        <family val="2"/>
      </rPr>
      <t>²</t>
    </r>
  </si>
  <si>
    <r>
      <t>120m</t>
    </r>
    <r>
      <rPr>
        <sz val="12"/>
        <rFont val="Calibri"/>
        <family val="2"/>
      </rPr>
      <t>²</t>
    </r>
  </si>
  <si>
    <r>
      <t>184.18m</t>
    </r>
    <r>
      <rPr>
        <sz val="12"/>
        <rFont val="Calibri"/>
        <family val="2"/>
      </rPr>
      <t>²</t>
    </r>
  </si>
  <si>
    <r>
      <t>284m</t>
    </r>
    <r>
      <rPr>
        <sz val="12"/>
        <rFont val="Calibri"/>
        <family val="2"/>
      </rPr>
      <t>²</t>
    </r>
  </si>
  <si>
    <r>
      <t>200m</t>
    </r>
    <r>
      <rPr>
        <sz val="12"/>
        <rFont val="Calibri"/>
        <family val="2"/>
      </rPr>
      <t>²</t>
    </r>
  </si>
  <si>
    <r>
      <t>440m</t>
    </r>
    <r>
      <rPr>
        <sz val="12"/>
        <rFont val="Calibri"/>
        <family val="2"/>
      </rPr>
      <t>²</t>
    </r>
  </si>
  <si>
    <r>
      <t>330m</t>
    </r>
    <r>
      <rPr>
        <sz val="12"/>
        <rFont val="Calibri"/>
        <family val="2"/>
      </rPr>
      <t>²</t>
    </r>
  </si>
  <si>
    <r>
      <t>97.60m</t>
    </r>
    <r>
      <rPr>
        <sz val="12"/>
        <rFont val="Calibri"/>
        <family val="2"/>
      </rPr>
      <t>²</t>
    </r>
  </si>
  <si>
    <t>AZIEL</t>
  </si>
  <si>
    <t>Agosto</t>
  </si>
  <si>
    <r>
      <t>268m</t>
    </r>
    <r>
      <rPr>
        <sz val="12"/>
        <rFont val="Calibri"/>
        <family val="2"/>
      </rPr>
      <t>²</t>
    </r>
  </si>
  <si>
    <t>11-COT-13-2021-UDEVIPO</t>
  </si>
  <si>
    <t>GRANADA</t>
  </si>
  <si>
    <t>Octubre</t>
  </si>
  <si>
    <r>
      <t>322m</t>
    </r>
    <r>
      <rPr>
        <sz val="12"/>
        <rFont val="Calibri"/>
        <family val="2"/>
      </rPr>
      <t>²</t>
    </r>
  </si>
  <si>
    <t>CONSTRUCCION MURO DE CONTENCION ASENTAMIENTO UNIDOS 8 DE MARZO, VILLA NUEVA, GUATEMALA</t>
  </si>
  <si>
    <t>Total</t>
  </si>
  <si>
    <t>Año de inicio</t>
  </si>
  <si>
    <t>Año de finalización</t>
  </si>
  <si>
    <t>02-2019-UDEVIPO-COT</t>
  </si>
  <si>
    <t>CONSTRUCCION MURO DE CONTENCION ASENTAMIENTO ANEXO SUR, VILLA LOBOS II, ZONA 12, VILLA NUEVA, GUATEMALA</t>
  </si>
  <si>
    <t>CONSTRUCTORA MARISCAL, S.A.</t>
  </si>
  <si>
    <t>DEUDA DE LA OBRA</t>
  </si>
  <si>
    <t>03-2019-UDEVIPO-COT</t>
  </si>
  <si>
    <t>UNIDAD EJECUTORA</t>
  </si>
  <si>
    <t>UNIDAD PARA EL DESARROLLO DE LA VIVIENDA POPULAR -UDEVIPO-</t>
  </si>
  <si>
    <t>MONTO DE LA OBRA ORIGINAL</t>
  </si>
  <si>
    <t>MONTO DE LA OBRA MODIFICADO</t>
  </si>
  <si>
    <t>Acuerdo Min</t>
  </si>
  <si>
    <t>571-2021</t>
  </si>
  <si>
    <t>569-2021</t>
  </si>
  <si>
    <t>994-2021</t>
  </si>
  <si>
    <t>515-2021</t>
  </si>
  <si>
    <t>513-2021</t>
  </si>
  <si>
    <t>1152-2019</t>
  </si>
  <si>
    <t>1006-2019</t>
  </si>
  <si>
    <t>1654-2020</t>
  </si>
  <si>
    <t>1659-2020</t>
  </si>
  <si>
    <t>1661-2020</t>
  </si>
  <si>
    <t>1658-2020</t>
  </si>
  <si>
    <t>570-2021</t>
  </si>
  <si>
    <t>449-2021</t>
  </si>
  <si>
    <t>1655-2020</t>
  </si>
  <si>
    <t>Estatus</t>
  </si>
  <si>
    <t>Finalizado</t>
  </si>
  <si>
    <t>Acta de recepción y liquidación</t>
  </si>
  <si>
    <t>Resolución de aprobación de lo actuado por la junta</t>
  </si>
  <si>
    <t>Recepcionado</t>
  </si>
  <si>
    <t>Liquidar en abril</t>
  </si>
  <si>
    <t>15-COT-16-2021-UDEVIPO   Y  03-2021-UDEVIPO</t>
  </si>
  <si>
    <t>CUOTA SOLICITADA EL 17/03/2021</t>
  </si>
  <si>
    <t>OBSERVACIONES</t>
  </si>
  <si>
    <t>META</t>
  </si>
  <si>
    <t>Expediente armado y listo para entregar cuando la cuota sea aprobada</t>
  </si>
  <si>
    <t>Liquidar en mayo</t>
  </si>
  <si>
    <t>09-COT-11-2021-UDEVIPO y 01-2021-UDEVIPO</t>
  </si>
  <si>
    <t>1660-2020</t>
  </si>
  <si>
    <t>1662-2020</t>
  </si>
  <si>
    <t>1656-2020</t>
  </si>
  <si>
    <t>1657-2020</t>
  </si>
  <si>
    <t>1113-2021</t>
  </si>
  <si>
    <t>1031-2021</t>
  </si>
  <si>
    <t>715-2021    y    1188-2021</t>
  </si>
  <si>
    <t>1122-2021</t>
  </si>
  <si>
    <t>993-2021</t>
  </si>
  <si>
    <t>1033-2021</t>
  </si>
  <si>
    <t>1112-2021    y    1271-2021</t>
  </si>
  <si>
    <t>si</t>
  </si>
  <si>
    <t>AVANCE FINANCIERO AL 20/05/2022</t>
  </si>
  <si>
    <t>AVANCE FISICO AL 20/05/2021</t>
  </si>
  <si>
    <t>Enero</t>
  </si>
  <si>
    <t>enero</t>
  </si>
  <si>
    <t>Marzo</t>
  </si>
  <si>
    <t>Liquidar en junio</t>
  </si>
  <si>
    <t>Brian Palma</t>
  </si>
  <si>
    <t>19 Familias</t>
  </si>
  <si>
    <t>Rodrigo Garcia</t>
  </si>
  <si>
    <t>AVANCE FISICO AL 3/06/2021</t>
  </si>
  <si>
    <t>Mario Huinac</t>
  </si>
  <si>
    <t>Maria Rene Castro</t>
  </si>
  <si>
    <t>Nelson Reyes</t>
  </si>
  <si>
    <t>María René Castro</t>
  </si>
  <si>
    <t xml:space="preserve">AVANCE FINANCIERO PENDIENTE DE CANCELAR </t>
  </si>
  <si>
    <t>Liquidar en agosto</t>
  </si>
  <si>
    <t>Liquidado julio</t>
  </si>
  <si>
    <t>liquidar en agosto</t>
  </si>
  <si>
    <t>liquidado julio</t>
  </si>
  <si>
    <t>liquidado en julio</t>
  </si>
  <si>
    <t>Liquidado en julio</t>
  </si>
  <si>
    <t>CUOTA SOLICITADA en Julio</t>
  </si>
  <si>
    <t>ESTATUS DE PROYECTOS JULIO 2022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</si>
</sst>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&quot;Q&quot;* #,##0.0000_-;\-&quot;Q&quot;* #,##0.0000_-;_-&quot;Q&quot;* &quot;-&quot;??_-;_-@_-"/>
    <numFmt numFmtId="178" formatCode="[$-100A]dddd\,\ d\ &quot;de&quot;\ mmmm\ &quot;de&quot;\ yyyy"/>
    <numFmt numFmtId="179" formatCode="&quot;Q&quot;#,##0.00"/>
    <numFmt numFmtId="180" formatCode="0.0%"/>
    <numFmt numFmtId="181" formatCode="_-[$Q-100A]* #,##0.00_-;\-[$Q-100A]* #,##0.00_-;_-[$Q-100A]* &quot;-&quot;??_-;_-@_-"/>
    <numFmt numFmtId="182" formatCode="0.000%"/>
    <numFmt numFmtId="183" formatCode="0.0000%"/>
    <numFmt numFmtId="184" formatCode="_-&quot;Q&quot;* #,##0.0_-;\-&quot;Q&quot;* #,##0.0_-;_-&quot;Q&quot;* &quot;-&quot;??_-;_-@_-"/>
    <numFmt numFmtId="185" formatCode="_-&quot;Q&quot;* #,##0_-;\-&quot;Q&quot;* #,##0_-;_-&quot;Q&quot;* &quot;-&quot;??_-;_-@_-"/>
    <numFmt numFmtId="186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0" fontId="3" fillId="0" borderId="12" xfId="5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0" fontId="3" fillId="0" borderId="12" xfId="55" applyNumberFormat="1" applyFont="1" applyFill="1" applyBorder="1" applyAlignment="1">
      <alignment horizontal="center" vertical="center" wrapText="1"/>
    </xf>
    <xf numFmtId="8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81" fontId="3" fillId="0" borderId="12" xfId="51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53" fillId="0" borderId="16" xfId="0" applyFont="1" applyBorder="1" applyAlignment="1">
      <alignment horizontal="center" vertical="center" wrapText="1"/>
    </xf>
    <xf numFmtId="10" fontId="3" fillId="0" borderId="16" xfId="55" applyNumberFormat="1" applyFont="1" applyFill="1" applyBorder="1" applyAlignment="1">
      <alignment horizontal="center" vertical="center" wrapText="1"/>
    </xf>
    <xf numFmtId="170" fontId="3" fillId="0" borderId="16" xfId="5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0" fontId="3" fillId="0" borderId="18" xfId="55" applyNumberFormat="1" applyFont="1" applyFill="1" applyBorder="1" applyAlignment="1">
      <alignment horizontal="center" vertical="center" wrapText="1"/>
    </xf>
    <xf numFmtId="170" fontId="3" fillId="0" borderId="18" xfId="5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0" fontId="5" fillId="0" borderId="19" xfId="5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0" fontId="55" fillId="0" borderId="21" xfId="51" applyFont="1" applyFill="1" applyBorder="1" applyAlignment="1">
      <alignment horizontal="center" vertical="center" wrapText="1"/>
    </xf>
    <xf numFmtId="181" fontId="3" fillId="34" borderId="12" xfId="51" applyNumberFormat="1" applyFont="1" applyFill="1" applyBorder="1" applyAlignment="1">
      <alignment horizontal="center" vertical="center" wrapText="1"/>
    </xf>
    <xf numFmtId="170" fontId="3" fillId="34" borderId="12" xfId="5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justify" vertical="center" wrapText="1"/>
    </xf>
    <xf numFmtId="10" fontId="3" fillId="34" borderId="12" xfId="55" applyNumberFormat="1" applyFont="1" applyFill="1" applyBorder="1" applyAlignment="1">
      <alignment horizontal="center" vertical="center" wrapText="1"/>
    </xf>
    <xf numFmtId="170" fontId="3" fillId="34" borderId="16" xfId="51" applyFont="1" applyFill="1" applyBorder="1" applyAlignment="1">
      <alignment horizontal="center" vertical="center" wrapText="1"/>
    </xf>
    <xf numFmtId="170" fontId="3" fillId="18" borderId="18" xfId="51" applyFont="1" applyFill="1" applyBorder="1" applyAlignment="1">
      <alignment horizontal="center" vertical="center" wrapText="1"/>
    </xf>
    <xf numFmtId="170" fontId="3" fillId="18" borderId="12" xfId="51" applyFont="1" applyFill="1" applyBorder="1" applyAlignment="1">
      <alignment horizontal="center" vertical="center" wrapText="1"/>
    </xf>
    <xf numFmtId="170" fontId="3" fillId="35" borderId="12" xfId="51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justify" vertical="center" wrapText="1"/>
    </xf>
    <xf numFmtId="0" fontId="53" fillId="5" borderId="16" xfId="0" applyFont="1" applyFill="1" applyBorder="1" applyAlignment="1">
      <alignment horizontal="center" vertical="center" wrapText="1"/>
    </xf>
    <xf numFmtId="170" fontId="3" fillId="5" borderId="16" xfId="51" applyFont="1" applyFill="1" applyBorder="1" applyAlignment="1">
      <alignment horizontal="center" vertical="center" wrapText="1"/>
    </xf>
    <xf numFmtId="10" fontId="3" fillId="5" borderId="16" xfId="55" applyNumberFormat="1" applyFont="1" applyFill="1" applyBorder="1" applyAlignment="1">
      <alignment horizontal="center" vertical="center" wrapText="1"/>
    </xf>
    <xf numFmtId="170" fontId="55" fillId="5" borderId="21" xfId="51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/>
    </xf>
    <xf numFmtId="0" fontId="5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53" fillId="5" borderId="12" xfId="0" applyFont="1" applyFill="1" applyBorder="1" applyAlignment="1">
      <alignment horizontal="center" vertical="center" wrapText="1"/>
    </xf>
    <xf numFmtId="170" fontId="3" fillId="5" borderId="12" xfId="51" applyFont="1" applyFill="1" applyBorder="1" applyAlignment="1">
      <alignment horizontal="center" vertical="center" wrapText="1"/>
    </xf>
    <xf numFmtId="10" fontId="3" fillId="5" borderId="12" xfId="55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justify" vertical="center" wrapText="1"/>
    </xf>
    <xf numFmtId="0" fontId="53" fillId="36" borderId="12" xfId="0" applyFont="1" applyFill="1" applyBorder="1" applyAlignment="1">
      <alignment horizontal="center" vertical="center" wrapText="1"/>
    </xf>
    <xf numFmtId="170" fontId="3" fillId="36" borderId="12" xfId="51" applyFont="1" applyFill="1" applyBorder="1" applyAlignment="1">
      <alignment horizontal="center" vertical="center" wrapText="1"/>
    </xf>
    <xf numFmtId="10" fontId="3" fillId="36" borderId="12" xfId="55" applyNumberFormat="1" applyFont="1" applyFill="1" applyBorder="1" applyAlignment="1">
      <alignment horizontal="center" vertical="center" wrapText="1"/>
    </xf>
    <xf numFmtId="170" fontId="3" fillId="36" borderId="16" xfId="51" applyFont="1" applyFill="1" applyBorder="1" applyAlignment="1">
      <alignment horizontal="center" vertical="center" wrapText="1"/>
    </xf>
    <xf numFmtId="170" fontId="55" fillId="36" borderId="21" xfId="5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8" fontId="53" fillId="36" borderId="0" xfId="0" applyNumberFormat="1" applyFont="1" applyFill="1" applyAlignment="1">
      <alignment horizontal="center" vertical="center" wrapText="1"/>
    </xf>
    <xf numFmtId="0" fontId="53" fillId="36" borderId="0" xfId="0" applyFont="1" applyFill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14" fontId="3" fillId="0" borderId="16" xfId="51" applyNumberFormat="1" applyFont="1" applyFill="1" applyBorder="1" applyAlignment="1">
      <alignment horizontal="center" vertical="center" wrapText="1"/>
    </xf>
    <xf numFmtId="14" fontId="3" fillId="0" borderId="12" xfId="51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3" fillId="37" borderId="12" xfId="0" applyFont="1" applyFill="1" applyBorder="1" applyAlignment="1">
      <alignment horizontal="justify" vertical="center" wrapText="1"/>
    </xf>
    <xf numFmtId="170" fontId="8" fillId="0" borderId="12" xfId="51" applyFont="1" applyFill="1" applyBorder="1" applyAlignment="1">
      <alignment horizontal="center" vertical="center" wrapText="1"/>
    </xf>
    <xf numFmtId="0" fontId="3" fillId="0" borderId="12" xfId="51" applyNumberFormat="1" applyFont="1" applyFill="1" applyBorder="1" applyAlignment="1">
      <alignment horizontal="center" vertical="center" wrapText="1"/>
    </xf>
    <xf numFmtId="170" fontId="9" fillId="0" borderId="19" xfId="5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0" fontId="54" fillId="33" borderId="13" xfId="0" applyNumberFormat="1" applyFont="1" applyFill="1" applyBorder="1" applyAlignment="1">
      <alignment horizontal="center" vertical="center" wrapText="1"/>
    </xf>
    <xf numFmtId="10" fontId="52" fillId="0" borderId="0" xfId="0" applyNumberFormat="1" applyFont="1" applyAlignment="1">
      <alignment horizontal="center" vertical="center"/>
    </xf>
    <xf numFmtId="2" fontId="3" fillId="0" borderId="16" xfId="55" applyNumberFormat="1" applyFont="1" applyFill="1" applyBorder="1" applyAlignment="1">
      <alignment horizontal="center" vertical="center" wrapText="1"/>
    </xf>
    <xf numFmtId="2" fontId="3" fillId="0" borderId="22" xfId="55" applyNumberFormat="1" applyFont="1" applyFill="1" applyBorder="1" applyAlignment="1">
      <alignment horizontal="center" vertical="center" wrapText="1"/>
    </xf>
    <xf numFmtId="2" fontId="3" fillId="0" borderId="23" xfId="55" applyNumberFormat="1" applyFont="1" applyFill="1" applyBorder="1" applyAlignment="1">
      <alignment horizontal="center" vertical="center" wrapText="1"/>
    </xf>
    <xf numFmtId="179" fontId="54" fillId="33" borderId="13" xfId="0" applyNumberFormat="1" applyFont="1" applyFill="1" applyBorder="1" applyAlignment="1">
      <alignment horizontal="center" vertical="center" wrapText="1"/>
    </xf>
    <xf numFmtId="179" fontId="3" fillId="0" borderId="16" xfId="51" applyNumberFormat="1" applyFont="1" applyFill="1" applyBorder="1" applyAlignment="1">
      <alignment horizontal="center" vertical="center" wrapText="1"/>
    </xf>
    <xf numFmtId="179" fontId="3" fillId="0" borderId="12" xfId="51" applyNumberFormat="1" applyFont="1" applyFill="1" applyBorder="1" applyAlignment="1">
      <alignment horizontal="center" vertical="center" wrapText="1"/>
    </xf>
    <xf numFmtId="179" fontId="3" fillId="0" borderId="18" xfId="51" applyNumberFormat="1" applyFont="1" applyFill="1" applyBorder="1" applyAlignment="1">
      <alignment horizontal="center" vertical="center" wrapText="1"/>
    </xf>
    <xf numFmtId="179" fontId="9" fillId="0" borderId="19" xfId="51" applyNumberFormat="1" applyFont="1" applyFill="1" applyBorder="1" applyAlignment="1">
      <alignment horizontal="center" vertical="center" wrapText="1"/>
    </xf>
    <xf numFmtId="179" fontId="52" fillId="0" borderId="0" xfId="0" applyNumberFormat="1" applyFont="1" applyAlignment="1">
      <alignment horizontal="center" vertical="center"/>
    </xf>
    <xf numFmtId="179" fontId="54" fillId="33" borderId="20" xfId="0" applyNumberFormat="1" applyFont="1" applyFill="1" applyBorder="1" applyAlignment="1">
      <alignment horizontal="center" vertical="center" wrapText="1"/>
    </xf>
    <xf numFmtId="0" fontId="3" fillId="0" borderId="22" xfId="55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9" fontId="3" fillId="35" borderId="16" xfId="0" applyNumberFormat="1" applyFont="1" applyFill="1" applyBorder="1" applyAlignment="1">
      <alignment horizontal="center" vertical="center" wrapText="1"/>
    </xf>
    <xf numFmtId="0" fontId="3" fillId="35" borderId="22" xfId="55" applyNumberFormat="1" applyFont="1" applyFill="1" applyBorder="1" applyAlignment="1">
      <alignment horizontal="center" vertical="center" wrapText="1"/>
    </xf>
    <xf numFmtId="10" fontId="3" fillId="35" borderId="12" xfId="55" applyNumberFormat="1" applyFont="1" applyFill="1" applyBorder="1" applyAlignment="1">
      <alignment horizontal="center" vertical="center" wrapText="1"/>
    </xf>
    <xf numFmtId="179" fontId="3" fillId="35" borderId="12" xfId="51" applyNumberFormat="1" applyFont="1" applyFill="1" applyBorder="1" applyAlignment="1">
      <alignment horizontal="center" vertical="center" wrapText="1"/>
    </xf>
    <xf numFmtId="181" fontId="3" fillId="35" borderId="12" xfId="51" applyNumberFormat="1" applyFont="1" applyFill="1" applyBorder="1" applyAlignment="1">
      <alignment horizontal="center" vertical="center" wrapText="1"/>
    </xf>
    <xf numFmtId="170" fontId="3" fillId="35" borderId="16" xfId="5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3" fillId="38" borderId="12" xfId="0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11"/>
  <sheetViews>
    <sheetView zoomScale="70" zoomScaleNormal="70" zoomScaleSheetLayoutView="78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94.5" customHeight="1"/>
  <cols>
    <col min="1" max="1" width="5.421875" style="1" bestFit="1" customWidth="1"/>
    <col min="2" max="2" width="48.57421875" style="3" customWidth="1"/>
    <col min="3" max="3" width="17.7109375" style="12" customWidth="1"/>
    <col min="4" max="4" width="25.421875" style="3" customWidth="1"/>
    <col min="5" max="5" width="17.28125" style="3" bestFit="1" customWidth="1"/>
    <col min="6" max="16384" width="11.421875" style="2" customWidth="1"/>
  </cols>
  <sheetData>
    <row r="1" spans="1:5" ht="60" customHeight="1">
      <c r="A1" s="8" t="s">
        <v>0</v>
      </c>
      <c r="B1" s="8" t="s">
        <v>28</v>
      </c>
      <c r="C1" s="8" t="s">
        <v>37</v>
      </c>
      <c r="D1" s="8" t="s">
        <v>11</v>
      </c>
      <c r="E1" s="8" t="s">
        <v>38</v>
      </c>
    </row>
    <row r="2" spans="1:5" ht="64.5" customHeight="1">
      <c r="A2" s="9">
        <v>1</v>
      </c>
      <c r="B2" s="6" t="s">
        <v>1</v>
      </c>
      <c r="C2" s="10" t="s">
        <v>35</v>
      </c>
      <c r="D2" s="10" t="s">
        <v>12</v>
      </c>
      <c r="E2" s="13">
        <v>0.51</v>
      </c>
    </row>
    <row r="3" spans="1:5" ht="64.5" customHeight="1">
      <c r="A3" s="9">
        <f>1+A2</f>
        <v>2</v>
      </c>
      <c r="B3" s="6" t="s">
        <v>2</v>
      </c>
      <c r="C3" s="10" t="s">
        <v>36</v>
      </c>
      <c r="D3" s="10" t="s">
        <v>13</v>
      </c>
      <c r="E3" s="13">
        <v>0.6</v>
      </c>
    </row>
    <row r="4" spans="1:5" ht="64.5" customHeight="1">
      <c r="A4" s="9">
        <f aca="true" t="shared" si="0" ref="A4:A10">1+A3</f>
        <v>3</v>
      </c>
      <c r="B4" s="6" t="s">
        <v>4</v>
      </c>
      <c r="C4" s="10" t="s">
        <v>36</v>
      </c>
      <c r="D4" s="10" t="s">
        <v>14</v>
      </c>
      <c r="E4" s="13">
        <v>1</v>
      </c>
    </row>
    <row r="5" spans="1:5" ht="64.5" customHeight="1">
      <c r="A5" s="9">
        <f t="shared" si="0"/>
        <v>4</v>
      </c>
      <c r="B5" s="6" t="s">
        <v>3</v>
      </c>
      <c r="C5" s="10" t="s">
        <v>35</v>
      </c>
      <c r="D5" s="10" t="s">
        <v>13</v>
      </c>
      <c r="E5" s="13">
        <v>1</v>
      </c>
    </row>
    <row r="6" spans="1:5" ht="64.5" customHeight="1">
      <c r="A6" s="9">
        <f t="shared" si="0"/>
        <v>5</v>
      </c>
      <c r="B6" s="6" t="s">
        <v>5</v>
      </c>
      <c r="C6" s="10" t="s">
        <v>35</v>
      </c>
      <c r="D6" s="10" t="s">
        <v>15</v>
      </c>
      <c r="E6" s="13">
        <v>1</v>
      </c>
    </row>
    <row r="7" spans="1:5" ht="64.5" customHeight="1">
      <c r="A7" s="9">
        <f t="shared" si="0"/>
        <v>6</v>
      </c>
      <c r="B7" s="6" t="s">
        <v>6</v>
      </c>
      <c r="C7" s="10" t="s">
        <v>35</v>
      </c>
      <c r="D7" s="10" t="s">
        <v>14</v>
      </c>
      <c r="E7" s="13">
        <v>1</v>
      </c>
    </row>
    <row r="8" spans="1:5" ht="64.5" customHeight="1">
      <c r="A8" s="9">
        <f t="shared" si="0"/>
        <v>7</v>
      </c>
      <c r="B8" s="6" t="s">
        <v>7</v>
      </c>
      <c r="C8" s="10" t="s">
        <v>35</v>
      </c>
      <c r="D8" s="10" t="s">
        <v>16</v>
      </c>
      <c r="E8" s="13">
        <v>1</v>
      </c>
    </row>
    <row r="9" spans="1:5" ht="64.5" customHeight="1">
      <c r="A9" s="9">
        <f t="shared" si="0"/>
        <v>8</v>
      </c>
      <c r="B9" s="6" t="s">
        <v>8</v>
      </c>
      <c r="C9" s="10" t="s">
        <v>35</v>
      </c>
      <c r="D9" s="10" t="s">
        <v>12</v>
      </c>
      <c r="E9" s="13">
        <v>0.71</v>
      </c>
    </row>
    <row r="10" spans="1:5" ht="64.5" customHeight="1">
      <c r="A10" s="9">
        <f t="shared" si="0"/>
        <v>9</v>
      </c>
      <c r="B10" s="6" t="s">
        <v>9</v>
      </c>
      <c r="C10" s="10" t="s">
        <v>35</v>
      </c>
      <c r="D10" s="10" t="s">
        <v>16</v>
      </c>
      <c r="E10" s="13">
        <v>1</v>
      </c>
    </row>
    <row r="11" spans="1:5" ht="60" customHeight="1">
      <c r="A11" s="9">
        <v>10</v>
      </c>
      <c r="B11" s="6" t="s">
        <v>30</v>
      </c>
      <c r="C11" s="10" t="s">
        <v>35</v>
      </c>
      <c r="D11" s="10" t="s">
        <v>31</v>
      </c>
      <c r="E11" s="13">
        <v>0.2</v>
      </c>
    </row>
  </sheetData>
  <sheetProtection/>
  <printOptions horizontalCentered="1" verticalCentered="1"/>
  <pageMargins left="0.7" right="0.7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D27"/>
  <sheetViews>
    <sheetView showGridLines="0" zoomScale="40" zoomScaleNormal="40" zoomScaleSheetLayoutView="78" zoomScalePageLayoutView="0" workbookViewId="0" topLeftCell="N1">
      <selection activeCell="AB26" sqref="AB26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customWidth="1"/>
    <col min="13" max="13" width="20.140625" style="2" customWidth="1"/>
    <col min="14" max="14" width="17.00390625" style="2" customWidth="1"/>
    <col min="15" max="15" width="16.28125" style="2" customWidth="1"/>
    <col min="16" max="18" width="21.140625" style="2" customWidth="1"/>
    <col min="19" max="19" width="21.28125" style="2" customWidth="1"/>
    <col min="20" max="20" width="25.8515625" style="2" customWidth="1"/>
    <col min="21" max="21" width="23.421875" style="2" customWidth="1"/>
    <col min="22" max="22" width="25.57421875" style="2" customWidth="1"/>
    <col min="23" max="25" width="23.00390625" style="2" customWidth="1"/>
    <col min="26" max="26" width="24.7109375" style="2" customWidth="1"/>
    <col min="27" max="27" width="25.421875" style="2" customWidth="1"/>
    <col min="28" max="28" width="38.8515625" style="2" customWidth="1"/>
    <col min="29" max="29" width="21.28125" style="2" bestFit="1" customWidth="1"/>
    <col min="30" max="30" width="16.57421875" style="2" customWidth="1"/>
    <col min="31" max="16384" width="11.421875" style="2" customWidth="1"/>
  </cols>
  <sheetData>
    <row r="1" spans="2:28" ht="85.5" customHeight="1" thickBot="1">
      <c r="B1" s="18" t="s">
        <v>0</v>
      </c>
      <c r="C1" s="18" t="s">
        <v>10</v>
      </c>
      <c r="D1" s="18" t="s">
        <v>48</v>
      </c>
      <c r="E1" s="18" t="s">
        <v>106</v>
      </c>
      <c r="F1" s="18" t="s">
        <v>27</v>
      </c>
      <c r="G1" s="18" t="s">
        <v>102</v>
      </c>
      <c r="H1" s="18" t="s">
        <v>28</v>
      </c>
      <c r="I1" s="18" t="s">
        <v>11</v>
      </c>
      <c r="J1" s="18" t="s">
        <v>121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147</v>
      </c>
      <c r="S1" s="21" t="s">
        <v>146</v>
      </c>
      <c r="T1" s="21" t="s">
        <v>104</v>
      </c>
      <c r="U1" s="21" t="s">
        <v>105</v>
      </c>
      <c r="V1" s="21" t="s">
        <v>29</v>
      </c>
      <c r="W1" s="21" t="s">
        <v>123</v>
      </c>
      <c r="X1" s="21" t="s">
        <v>124</v>
      </c>
      <c r="Y1" s="21" t="s">
        <v>130</v>
      </c>
      <c r="Z1" s="21" t="s">
        <v>100</v>
      </c>
      <c r="AA1" s="36" t="s">
        <v>128</v>
      </c>
      <c r="AB1" s="36" t="s">
        <v>129</v>
      </c>
    </row>
    <row r="2" spans="2:28" s="59" customFormat="1" ht="64.5" customHeight="1" thickBot="1">
      <c r="B2" s="51">
        <v>1</v>
      </c>
      <c r="C2" s="52">
        <v>10721711</v>
      </c>
      <c r="D2" s="52">
        <v>130572</v>
      </c>
      <c r="E2" s="52" t="s">
        <v>112</v>
      </c>
      <c r="F2" s="52" t="s">
        <v>101</v>
      </c>
      <c r="G2" s="53" t="s">
        <v>103</v>
      </c>
      <c r="H2" s="54" t="s">
        <v>39</v>
      </c>
      <c r="I2" s="55" t="s">
        <v>99</v>
      </c>
      <c r="J2" s="52" t="s">
        <v>122</v>
      </c>
      <c r="K2" s="52">
        <v>2019</v>
      </c>
      <c r="L2" s="52">
        <v>2019</v>
      </c>
      <c r="M2" s="56"/>
      <c r="N2" s="56"/>
      <c r="O2" s="56"/>
      <c r="P2" s="52"/>
      <c r="Q2" s="52"/>
      <c r="R2" s="52"/>
      <c r="S2" s="57">
        <f>V2/U2</f>
        <v>0.8999999989764086</v>
      </c>
      <c r="T2" s="56">
        <v>976952.39</v>
      </c>
      <c r="U2" s="56">
        <v>976952.39</v>
      </c>
      <c r="V2" s="56">
        <f>212352.93+666904.22</f>
        <v>879257.1499999999</v>
      </c>
      <c r="W2" s="56" t="s">
        <v>125</v>
      </c>
      <c r="X2" s="56" t="s">
        <v>145</v>
      </c>
      <c r="Y2" s="56" t="s">
        <v>126</v>
      </c>
      <c r="Z2" s="56">
        <f aca="true" t="shared" si="0" ref="Z2:Z26">U2-V2</f>
        <v>97695.2400000001</v>
      </c>
      <c r="AA2" s="56">
        <f>Z2</f>
        <v>97695.2400000001</v>
      </c>
      <c r="AB2" s="58" t="s">
        <v>131</v>
      </c>
    </row>
    <row r="3" spans="2:28" s="59" customFormat="1" ht="64.5" customHeight="1" thickBot="1">
      <c r="B3" s="60">
        <f>B2+1</f>
        <v>2</v>
      </c>
      <c r="C3" s="61">
        <v>10310681</v>
      </c>
      <c r="D3" s="61">
        <v>148405</v>
      </c>
      <c r="E3" s="61" t="s">
        <v>113</v>
      </c>
      <c r="F3" s="61" t="s">
        <v>97</v>
      </c>
      <c r="G3" s="62" t="s">
        <v>103</v>
      </c>
      <c r="H3" s="63" t="s">
        <v>98</v>
      </c>
      <c r="I3" s="64" t="s">
        <v>99</v>
      </c>
      <c r="J3" s="61" t="s">
        <v>122</v>
      </c>
      <c r="K3" s="61">
        <v>2019</v>
      </c>
      <c r="L3" s="61">
        <v>2020</v>
      </c>
      <c r="M3" s="65"/>
      <c r="N3" s="65"/>
      <c r="O3" s="65"/>
      <c r="P3" s="61"/>
      <c r="Q3" s="61"/>
      <c r="R3" s="61"/>
      <c r="S3" s="66">
        <f>V3/U3</f>
        <v>0.9000000036494878</v>
      </c>
      <c r="T3" s="65">
        <v>833435</v>
      </c>
      <c r="U3" s="65">
        <v>822033.13</v>
      </c>
      <c r="V3" s="65">
        <f>739829.82</f>
        <v>739829.82</v>
      </c>
      <c r="W3" s="56" t="s">
        <v>125</v>
      </c>
      <c r="X3" s="56" t="s">
        <v>145</v>
      </c>
      <c r="Y3" s="65" t="s">
        <v>126</v>
      </c>
      <c r="Z3" s="65">
        <f t="shared" si="0"/>
        <v>82203.31000000006</v>
      </c>
      <c r="AA3" s="65">
        <f>Z3</f>
        <v>82203.31000000006</v>
      </c>
      <c r="AB3" s="58" t="s">
        <v>131</v>
      </c>
    </row>
    <row r="4" spans="2:28" s="76" customFormat="1" ht="64.5" customHeight="1" thickBot="1">
      <c r="B4" s="67">
        <f>B3+1</f>
        <v>3</v>
      </c>
      <c r="C4" s="68">
        <v>13216406</v>
      </c>
      <c r="D4" s="68">
        <v>257874</v>
      </c>
      <c r="E4" s="68" t="s">
        <v>136</v>
      </c>
      <c r="F4" s="68" t="s">
        <v>18</v>
      </c>
      <c r="G4" s="69" t="s">
        <v>103</v>
      </c>
      <c r="H4" s="70" t="s">
        <v>1</v>
      </c>
      <c r="I4" s="71" t="s">
        <v>12</v>
      </c>
      <c r="J4" s="68" t="s">
        <v>122</v>
      </c>
      <c r="K4" s="68">
        <v>2020</v>
      </c>
      <c r="L4" s="68">
        <v>2021</v>
      </c>
      <c r="M4" s="72"/>
      <c r="N4" s="72"/>
      <c r="O4" s="72"/>
      <c r="P4" s="68"/>
      <c r="Q4" s="68"/>
      <c r="R4" s="68"/>
      <c r="S4" s="73">
        <f aca="true" t="shared" si="1" ref="S4:S26">V4/U4</f>
        <v>0.8915951494970642</v>
      </c>
      <c r="T4" s="72">
        <v>881723</v>
      </c>
      <c r="U4" s="72">
        <v>881723</v>
      </c>
      <c r="V4" s="72">
        <v>786139.95</v>
      </c>
      <c r="W4" s="74" t="s">
        <v>125</v>
      </c>
      <c r="X4" s="74" t="s">
        <v>145</v>
      </c>
      <c r="Y4" s="72" t="s">
        <v>132</v>
      </c>
      <c r="Z4" s="72">
        <f t="shared" si="0"/>
        <v>95583.05000000005</v>
      </c>
      <c r="AA4" s="72">
        <v>0</v>
      </c>
      <c r="AB4" s="75" t="s">
        <v>131</v>
      </c>
    </row>
    <row r="5" spans="2:28" s="76" customFormat="1" ht="64.5" customHeight="1" thickBot="1">
      <c r="B5" s="67">
        <f>B4+1</f>
        <v>4</v>
      </c>
      <c r="C5" s="68">
        <v>13217216</v>
      </c>
      <c r="D5" s="68">
        <v>257881</v>
      </c>
      <c r="E5" s="68" t="s">
        <v>137</v>
      </c>
      <c r="F5" s="68" t="s">
        <v>19</v>
      </c>
      <c r="G5" s="69" t="s">
        <v>103</v>
      </c>
      <c r="H5" s="70" t="s">
        <v>2</v>
      </c>
      <c r="I5" s="71" t="s">
        <v>13</v>
      </c>
      <c r="J5" s="68" t="s">
        <v>122</v>
      </c>
      <c r="K5" s="68">
        <v>2020</v>
      </c>
      <c r="L5" s="68">
        <v>2021</v>
      </c>
      <c r="M5" s="72"/>
      <c r="N5" s="72"/>
      <c r="O5" s="72"/>
      <c r="P5" s="68"/>
      <c r="Q5" s="68"/>
      <c r="R5" s="68"/>
      <c r="S5" s="73">
        <f t="shared" si="1"/>
        <v>0.8934339923125599</v>
      </c>
      <c r="T5" s="72">
        <v>893845.81</v>
      </c>
      <c r="U5" s="72">
        <v>1054801.08</v>
      </c>
      <c r="V5" s="72">
        <v>942395.14</v>
      </c>
      <c r="W5" s="74" t="s">
        <v>125</v>
      </c>
      <c r="X5" s="74" t="s">
        <v>145</v>
      </c>
      <c r="Y5" s="72" t="s">
        <v>132</v>
      </c>
      <c r="Z5" s="72">
        <f t="shared" si="0"/>
        <v>112405.94000000006</v>
      </c>
      <c r="AA5" s="72">
        <v>0</v>
      </c>
      <c r="AB5" s="75" t="s">
        <v>131</v>
      </c>
    </row>
    <row r="6" spans="2:28" s="76" customFormat="1" ht="64.5" customHeight="1" thickBot="1">
      <c r="B6" s="67">
        <f aca="true" t="shared" si="2" ref="B6:B26">B5+1</f>
        <v>5</v>
      </c>
      <c r="C6" s="68">
        <v>13217488</v>
      </c>
      <c r="D6" s="68">
        <v>257882</v>
      </c>
      <c r="E6" s="68" t="s">
        <v>134</v>
      </c>
      <c r="F6" s="68" t="s">
        <v>20</v>
      </c>
      <c r="G6" s="69" t="s">
        <v>103</v>
      </c>
      <c r="H6" s="70" t="s">
        <v>4</v>
      </c>
      <c r="I6" s="71" t="s">
        <v>14</v>
      </c>
      <c r="J6" s="68" t="s">
        <v>122</v>
      </c>
      <c r="K6" s="68">
        <v>2020</v>
      </c>
      <c r="L6" s="68">
        <v>2021</v>
      </c>
      <c r="M6" s="72"/>
      <c r="N6" s="72"/>
      <c r="O6" s="72"/>
      <c r="P6" s="68"/>
      <c r="Q6" s="68"/>
      <c r="R6" s="68"/>
      <c r="S6" s="73">
        <f t="shared" si="1"/>
        <v>0.8994082151410293</v>
      </c>
      <c r="T6" s="72">
        <v>862735.26</v>
      </c>
      <c r="U6" s="72">
        <v>938050.36</v>
      </c>
      <c r="V6" s="72">
        <v>843690.2</v>
      </c>
      <c r="W6" s="74" t="s">
        <v>125</v>
      </c>
      <c r="X6" s="74" t="s">
        <v>145</v>
      </c>
      <c r="Y6" s="72" t="s">
        <v>126</v>
      </c>
      <c r="Z6" s="72">
        <f t="shared" si="0"/>
        <v>94360.16000000003</v>
      </c>
      <c r="AA6" s="72">
        <f>Z6</f>
        <v>94360.16000000003</v>
      </c>
      <c r="AB6" s="75" t="s">
        <v>131</v>
      </c>
    </row>
    <row r="7" spans="2:28" s="76" customFormat="1" ht="64.5" customHeight="1" thickBot="1">
      <c r="B7" s="67">
        <f t="shared" si="2"/>
        <v>6</v>
      </c>
      <c r="C7" s="68">
        <v>13217674</v>
      </c>
      <c r="D7" s="68">
        <v>257883</v>
      </c>
      <c r="E7" s="68" t="s">
        <v>114</v>
      </c>
      <c r="F7" s="68" t="s">
        <v>21</v>
      </c>
      <c r="G7" s="69" t="s">
        <v>103</v>
      </c>
      <c r="H7" s="70" t="s">
        <v>3</v>
      </c>
      <c r="I7" s="71" t="s">
        <v>13</v>
      </c>
      <c r="J7" s="68" t="s">
        <v>122</v>
      </c>
      <c r="K7" s="68">
        <v>2020</v>
      </c>
      <c r="L7" s="68">
        <v>2021</v>
      </c>
      <c r="M7" s="72"/>
      <c r="N7" s="72"/>
      <c r="O7" s="72"/>
      <c r="P7" s="68"/>
      <c r="Q7" s="68"/>
      <c r="R7" s="68"/>
      <c r="S7" s="73">
        <f t="shared" si="1"/>
        <v>0.8993544598592905</v>
      </c>
      <c r="T7" s="72">
        <v>8965841.31</v>
      </c>
      <c r="U7" s="72">
        <v>1063114.37</v>
      </c>
      <c r="V7" s="72">
        <f>956116.65</f>
        <v>956116.65</v>
      </c>
      <c r="W7" s="74" t="s">
        <v>125</v>
      </c>
      <c r="X7" s="74" t="s">
        <v>145</v>
      </c>
      <c r="Y7" s="72" t="s">
        <v>126</v>
      </c>
      <c r="Z7" s="72">
        <f t="shared" si="0"/>
        <v>106997.72000000009</v>
      </c>
      <c r="AA7" s="72">
        <f aca="true" t="shared" si="3" ref="AA7:AA12">Z7</f>
        <v>106997.72000000009</v>
      </c>
      <c r="AB7" s="75" t="s">
        <v>131</v>
      </c>
    </row>
    <row r="8" spans="2:28" s="76" customFormat="1" ht="60" customHeight="1" thickBot="1">
      <c r="B8" s="67">
        <f t="shared" si="2"/>
        <v>7</v>
      </c>
      <c r="C8" s="68">
        <v>13217720</v>
      </c>
      <c r="D8" s="68">
        <v>257890</v>
      </c>
      <c r="E8" s="68" t="s">
        <v>115</v>
      </c>
      <c r="F8" s="68" t="s">
        <v>22</v>
      </c>
      <c r="G8" s="69" t="s">
        <v>103</v>
      </c>
      <c r="H8" s="70" t="s">
        <v>5</v>
      </c>
      <c r="I8" s="71" t="s">
        <v>15</v>
      </c>
      <c r="J8" s="68" t="s">
        <v>122</v>
      </c>
      <c r="K8" s="68">
        <v>2020</v>
      </c>
      <c r="L8" s="68">
        <v>2021</v>
      </c>
      <c r="M8" s="72"/>
      <c r="N8" s="72"/>
      <c r="O8" s="72"/>
      <c r="P8" s="68"/>
      <c r="Q8" s="68"/>
      <c r="R8" s="68"/>
      <c r="S8" s="73">
        <f t="shared" si="1"/>
        <v>0.8993903301886792</v>
      </c>
      <c r="T8" s="72">
        <v>848000</v>
      </c>
      <c r="U8" s="72">
        <v>848000</v>
      </c>
      <c r="V8" s="72">
        <f>762683</f>
        <v>762683</v>
      </c>
      <c r="W8" s="74" t="s">
        <v>125</v>
      </c>
      <c r="X8" s="74" t="s">
        <v>145</v>
      </c>
      <c r="Y8" s="72" t="s">
        <v>126</v>
      </c>
      <c r="Z8" s="72">
        <f t="shared" si="0"/>
        <v>85317</v>
      </c>
      <c r="AA8" s="72">
        <f t="shared" si="3"/>
        <v>85317</v>
      </c>
      <c r="AB8" s="75" t="s">
        <v>131</v>
      </c>
    </row>
    <row r="9" spans="2:28" s="76" customFormat="1" ht="60" customHeight="1" thickBot="1">
      <c r="B9" s="67">
        <f t="shared" si="2"/>
        <v>8</v>
      </c>
      <c r="C9" s="68">
        <v>13218263</v>
      </c>
      <c r="D9" s="68">
        <v>257899</v>
      </c>
      <c r="E9" s="68" t="s">
        <v>135</v>
      </c>
      <c r="F9" s="68" t="s">
        <v>23</v>
      </c>
      <c r="G9" s="69" t="s">
        <v>103</v>
      </c>
      <c r="H9" s="70" t="s">
        <v>6</v>
      </c>
      <c r="I9" s="71" t="s">
        <v>14</v>
      </c>
      <c r="J9" s="68" t="s">
        <v>122</v>
      </c>
      <c r="K9" s="68">
        <v>2020</v>
      </c>
      <c r="L9" s="68">
        <v>2021</v>
      </c>
      <c r="M9" s="72"/>
      <c r="N9" s="72"/>
      <c r="O9" s="72"/>
      <c r="P9" s="72"/>
      <c r="Q9" s="72"/>
      <c r="R9" s="72"/>
      <c r="S9" s="73">
        <f t="shared" si="1"/>
        <v>0.8990406366113569</v>
      </c>
      <c r="T9" s="72">
        <v>831801.09</v>
      </c>
      <c r="U9" s="72">
        <v>903616.93</v>
      </c>
      <c r="V9" s="72">
        <v>812388.34</v>
      </c>
      <c r="W9" s="74" t="s">
        <v>125</v>
      </c>
      <c r="X9" s="74" t="s">
        <v>145</v>
      </c>
      <c r="Y9" s="72" t="s">
        <v>126</v>
      </c>
      <c r="Z9" s="72">
        <f t="shared" si="0"/>
        <v>91228.59000000008</v>
      </c>
      <c r="AA9" s="72">
        <f t="shared" si="3"/>
        <v>91228.59000000008</v>
      </c>
      <c r="AB9" s="75" t="s">
        <v>131</v>
      </c>
    </row>
    <row r="10" spans="2:30" s="76" customFormat="1" ht="64.5" customHeight="1" thickBot="1">
      <c r="B10" s="67">
        <f t="shared" si="2"/>
        <v>9</v>
      </c>
      <c r="C10" s="68">
        <v>13217887</v>
      </c>
      <c r="D10" s="68">
        <v>257901</v>
      </c>
      <c r="E10" s="68" t="s">
        <v>120</v>
      </c>
      <c r="F10" s="68" t="s">
        <v>24</v>
      </c>
      <c r="G10" s="69" t="s">
        <v>103</v>
      </c>
      <c r="H10" s="70" t="s">
        <v>7</v>
      </c>
      <c r="I10" s="71" t="s">
        <v>16</v>
      </c>
      <c r="J10" s="68" t="s">
        <v>122</v>
      </c>
      <c r="K10" s="68">
        <v>2020</v>
      </c>
      <c r="L10" s="68">
        <v>2021</v>
      </c>
      <c r="M10" s="72"/>
      <c r="N10" s="72"/>
      <c r="O10" s="72"/>
      <c r="P10" s="68"/>
      <c r="Q10" s="68"/>
      <c r="R10" s="68"/>
      <c r="S10" s="73">
        <f t="shared" si="1"/>
        <v>0.898997591117965</v>
      </c>
      <c r="T10" s="72">
        <v>878077.47</v>
      </c>
      <c r="U10" s="72">
        <v>906370.66</v>
      </c>
      <c r="V10" s="72">
        <f>814825.04</f>
        <v>814825.04</v>
      </c>
      <c r="W10" s="74" t="s">
        <v>125</v>
      </c>
      <c r="X10" s="74" t="s">
        <v>145</v>
      </c>
      <c r="Y10" s="72" t="s">
        <v>126</v>
      </c>
      <c r="Z10" s="72">
        <f t="shared" si="0"/>
        <v>91545.62</v>
      </c>
      <c r="AA10" s="72">
        <f t="shared" si="3"/>
        <v>91545.62</v>
      </c>
      <c r="AB10" s="75" t="s">
        <v>131</v>
      </c>
      <c r="AC10" s="77"/>
      <c r="AD10" s="78"/>
    </row>
    <row r="11" spans="2:30" s="76" customFormat="1" ht="64.5" customHeight="1" thickBot="1">
      <c r="B11" s="67">
        <f t="shared" si="2"/>
        <v>10</v>
      </c>
      <c r="C11" s="68">
        <v>13217968</v>
      </c>
      <c r="D11" s="68">
        <v>261514</v>
      </c>
      <c r="E11" s="68" t="s">
        <v>116</v>
      </c>
      <c r="F11" s="68" t="s">
        <v>25</v>
      </c>
      <c r="G11" s="69" t="s">
        <v>103</v>
      </c>
      <c r="H11" s="70" t="s">
        <v>8</v>
      </c>
      <c r="I11" s="71" t="s">
        <v>12</v>
      </c>
      <c r="J11" s="68" t="s">
        <v>122</v>
      </c>
      <c r="K11" s="68">
        <v>2020</v>
      </c>
      <c r="L11" s="68">
        <v>2021</v>
      </c>
      <c r="M11" s="72"/>
      <c r="N11" s="72"/>
      <c r="O11" s="72"/>
      <c r="P11" s="68"/>
      <c r="Q11" s="68"/>
      <c r="R11" s="68"/>
      <c r="S11" s="73">
        <f t="shared" si="1"/>
        <v>0.894238512292326</v>
      </c>
      <c r="T11" s="72">
        <v>895209.4</v>
      </c>
      <c r="U11" s="72">
        <v>984752.6</v>
      </c>
      <c r="V11" s="72">
        <f>880603.7</f>
        <v>880603.7</v>
      </c>
      <c r="W11" s="74" t="s">
        <v>125</v>
      </c>
      <c r="X11" s="74" t="s">
        <v>145</v>
      </c>
      <c r="Y11" s="72" t="s">
        <v>126</v>
      </c>
      <c r="Z11" s="72">
        <f t="shared" si="0"/>
        <v>104148.90000000002</v>
      </c>
      <c r="AA11" s="72">
        <f t="shared" si="3"/>
        <v>104148.90000000002</v>
      </c>
      <c r="AB11" s="75" t="s">
        <v>131</v>
      </c>
      <c r="AC11" s="78"/>
      <c r="AD11" s="78"/>
    </row>
    <row r="12" spans="2:28" s="76" customFormat="1" ht="64.5" customHeight="1" thickBot="1">
      <c r="B12" s="67">
        <f t="shared" si="2"/>
        <v>11</v>
      </c>
      <c r="C12" s="68">
        <v>13218050</v>
      </c>
      <c r="D12" s="68">
        <v>261523</v>
      </c>
      <c r="E12" s="68" t="s">
        <v>117</v>
      </c>
      <c r="F12" s="68" t="s">
        <v>26</v>
      </c>
      <c r="G12" s="69" t="s">
        <v>103</v>
      </c>
      <c r="H12" s="70" t="s">
        <v>9</v>
      </c>
      <c r="I12" s="71" t="s">
        <v>16</v>
      </c>
      <c r="J12" s="68" t="s">
        <v>122</v>
      </c>
      <c r="K12" s="68">
        <v>2020</v>
      </c>
      <c r="L12" s="68">
        <v>2021</v>
      </c>
      <c r="M12" s="72"/>
      <c r="N12" s="72"/>
      <c r="O12" s="72"/>
      <c r="P12" s="68"/>
      <c r="Q12" s="68"/>
      <c r="R12" s="68"/>
      <c r="S12" s="73">
        <f t="shared" si="1"/>
        <v>0.8984862451769229</v>
      </c>
      <c r="T12" s="72">
        <v>839918</v>
      </c>
      <c r="U12" s="72">
        <v>911244</v>
      </c>
      <c r="V12" s="72">
        <f>818740.2</f>
        <v>818740.2</v>
      </c>
      <c r="W12" s="74" t="s">
        <v>125</v>
      </c>
      <c r="X12" s="74" t="s">
        <v>145</v>
      </c>
      <c r="Y12" s="72" t="s">
        <v>126</v>
      </c>
      <c r="Z12" s="72">
        <f t="shared" si="0"/>
        <v>92503.80000000005</v>
      </c>
      <c r="AA12" s="72">
        <f t="shared" si="3"/>
        <v>92503.80000000005</v>
      </c>
      <c r="AB12" s="75" t="s">
        <v>131</v>
      </c>
    </row>
    <row r="13" spans="2:28" ht="64.5" customHeight="1" thickBot="1">
      <c r="B13" s="5">
        <f t="shared" si="2"/>
        <v>12</v>
      </c>
      <c r="C13" s="10">
        <v>13537873</v>
      </c>
      <c r="D13" s="10">
        <v>262075</v>
      </c>
      <c r="E13" s="10" t="s">
        <v>118</v>
      </c>
      <c r="F13" s="10" t="s">
        <v>60</v>
      </c>
      <c r="G13" s="32" t="s">
        <v>103</v>
      </c>
      <c r="H13" s="6" t="s">
        <v>51</v>
      </c>
      <c r="I13" s="10" t="s">
        <v>31</v>
      </c>
      <c r="J13" s="10" t="s">
        <v>122</v>
      </c>
      <c r="K13" s="10">
        <v>2021</v>
      </c>
      <c r="L13" s="10">
        <v>2021</v>
      </c>
      <c r="M13" s="11" t="s">
        <v>40</v>
      </c>
      <c r="N13" s="11" t="s">
        <v>43</v>
      </c>
      <c r="O13" s="11" t="s">
        <v>50</v>
      </c>
      <c r="P13" s="10">
        <v>10</v>
      </c>
      <c r="Q13" s="10" t="s">
        <v>77</v>
      </c>
      <c r="R13" s="10"/>
      <c r="S13" s="14">
        <f t="shared" si="1"/>
        <v>0.8491171884936543</v>
      </c>
      <c r="T13" s="17">
        <v>698500</v>
      </c>
      <c r="U13" s="17">
        <v>699753</v>
      </c>
      <c r="V13" s="11">
        <f>356131.1+238041.2</f>
        <v>594172.3</v>
      </c>
      <c r="W13" s="26" t="s">
        <v>125</v>
      </c>
      <c r="X13" s="26" t="s">
        <v>145</v>
      </c>
      <c r="Y13" s="11" t="s">
        <v>132</v>
      </c>
      <c r="Z13" s="11">
        <f t="shared" si="0"/>
        <v>105580.69999999995</v>
      </c>
      <c r="AA13" s="11">
        <v>0</v>
      </c>
      <c r="AB13" s="38" t="s">
        <v>131</v>
      </c>
    </row>
    <row r="14" spans="2:28" ht="64.5" customHeight="1" thickBot="1">
      <c r="B14" s="5">
        <f t="shared" si="2"/>
        <v>13</v>
      </c>
      <c r="C14" s="10">
        <v>13537903</v>
      </c>
      <c r="D14" s="10">
        <v>262076</v>
      </c>
      <c r="E14" s="10" t="s">
        <v>110</v>
      </c>
      <c r="F14" s="10" t="s">
        <v>61</v>
      </c>
      <c r="G14" s="32" t="s">
        <v>103</v>
      </c>
      <c r="H14" s="6" t="s">
        <v>52</v>
      </c>
      <c r="I14" s="10" t="s">
        <v>32</v>
      </c>
      <c r="J14" s="10" t="s">
        <v>122</v>
      </c>
      <c r="K14" s="10">
        <v>2021</v>
      </c>
      <c r="L14" s="10">
        <v>2021</v>
      </c>
      <c r="M14" s="11" t="s">
        <v>41</v>
      </c>
      <c r="N14" s="11" t="s">
        <v>43</v>
      </c>
      <c r="O14" s="11" t="s">
        <v>50</v>
      </c>
      <c r="P14" s="10">
        <v>8</v>
      </c>
      <c r="Q14" s="10" t="s">
        <v>78</v>
      </c>
      <c r="R14" s="10"/>
      <c r="S14" s="14">
        <f t="shared" si="1"/>
        <v>0.8995178763373752</v>
      </c>
      <c r="T14" s="17">
        <v>697000</v>
      </c>
      <c r="U14" s="17">
        <v>696999.6</v>
      </c>
      <c r="V14" s="11">
        <f>418791.1+208172.5</f>
        <v>626963.6</v>
      </c>
      <c r="W14" s="26" t="s">
        <v>125</v>
      </c>
      <c r="X14" s="26" t="s">
        <v>145</v>
      </c>
      <c r="Y14" s="11" t="s">
        <v>132</v>
      </c>
      <c r="Z14" s="49">
        <f t="shared" si="0"/>
        <v>70036</v>
      </c>
      <c r="AA14" s="11">
        <v>0</v>
      </c>
      <c r="AB14" s="38" t="s">
        <v>131</v>
      </c>
    </row>
    <row r="15" spans="2:28" s="41" customFormat="1" ht="64.5" customHeight="1" thickBot="1">
      <c r="B15" s="42">
        <f t="shared" si="2"/>
        <v>14</v>
      </c>
      <c r="C15" s="43">
        <v>13537911</v>
      </c>
      <c r="D15" s="43">
        <v>262077</v>
      </c>
      <c r="E15" s="43" t="s">
        <v>108</v>
      </c>
      <c r="F15" s="43" t="s">
        <v>62</v>
      </c>
      <c r="G15" s="44" t="s">
        <v>103</v>
      </c>
      <c r="H15" s="45" t="s">
        <v>53</v>
      </c>
      <c r="I15" s="43" t="s">
        <v>31</v>
      </c>
      <c r="J15" s="10" t="s">
        <v>122</v>
      </c>
      <c r="K15" s="43">
        <v>2021</v>
      </c>
      <c r="L15" s="43">
        <v>2022</v>
      </c>
      <c r="M15" s="40" t="s">
        <v>42</v>
      </c>
      <c r="N15" s="40" t="s">
        <v>43</v>
      </c>
      <c r="O15" s="40" t="s">
        <v>50</v>
      </c>
      <c r="P15" s="43">
        <v>5</v>
      </c>
      <c r="Q15" s="43" t="s">
        <v>79</v>
      </c>
      <c r="R15" s="43"/>
      <c r="S15" s="46">
        <f t="shared" si="1"/>
        <v>0.8999977996372545</v>
      </c>
      <c r="T15" s="39">
        <v>699500</v>
      </c>
      <c r="U15" s="39">
        <v>699884.6</v>
      </c>
      <c r="V15" s="40">
        <v>629894.6</v>
      </c>
      <c r="W15" s="47"/>
      <c r="X15" s="26"/>
      <c r="Y15" s="40" t="s">
        <v>132</v>
      </c>
      <c r="Z15" s="40">
        <f t="shared" si="0"/>
        <v>69990</v>
      </c>
      <c r="AA15" s="40">
        <v>0</v>
      </c>
      <c r="AB15" s="38"/>
    </row>
    <row r="16" spans="2:28" ht="64.5" customHeight="1" thickBot="1">
      <c r="B16" s="5">
        <f t="shared" si="2"/>
        <v>15</v>
      </c>
      <c r="C16" s="10">
        <v>13537962</v>
      </c>
      <c r="D16" s="10">
        <v>262082</v>
      </c>
      <c r="E16" s="10" t="s">
        <v>111</v>
      </c>
      <c r="F16" s="10" t="s">
        <v>63</v>
      </c>
      <c r="G16" s="32" t="s">
        <v>103</v>
      </c>
      <c r="H16" s="6" t="s">
        <v>54</v>
      </c>
      <c r="I16" s="10" t="s">
        <v>32</v>
      </c>
      <c r="J16" s="10" t="s">
        <v>122</v>
      </c>
      <c r="K16" s="10">
        <v>2021</v>
      </c>
      <c r="L16" s="10">
        <v>2121</v>
      </c>
      <c r="M16" s="11" t="s">
        <v>41</v>
      </c>
      <c r="N16" s="11" t="s">
        <v>43</v>
      </c>
      <c r="O16" s="11" t="s">
        <v>50</v>
      </c>
      <c r="P16" s="10">
        <v>7</v>
      </c>
      <c r="Q16" s="10" t="s">
        <v>80</v>
      </c>
      <c r="R16" s="10"/>
      <c r="S16" s="14">
        <f t="shared" si="1"/>
        <v>0.897786359411943</v>
      </c>
      <c r="T16" s="17">
        <v>669000</v>
      </c>
      <c r="U16" s="17">
        <v>668999.75</v>
      </c>
      <c r="V16" s="11">
        <f>468645.1+131973.75</f>
        <v>600618.85</v>
      </c>
      <c r="W16" s="26" t="s">
        <v>125</v>
      </c>
      <c r="X16" s="26" t="s">
        <v>145</v>
      </c>
      <c r="Y16" s="11" t="s">
        <v>132</v>
      </c>
      <c r="Z16" s="11">
        <f t="shared" si="0"/>
        <v>68380.90000000002</v>
      </c>
      <c r="AA16" s="11">
        <v>0</v>
      </c>
      <c r="AB16" s="38" t="s">
        <v>131</v>
      </c>
    </row>
    <row r="17" spans="2:28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140</v>
      </c>
      <c r="F17" s="10" t="s">
        <v>133</v>
      </c>
      <c r="G17" s="32" t="s">
        <v>103</v>
      </c>
      <c r="H17" s="6" t="s">
        <v>69</v>
      </c>
      <c r="I17" s="10" t="s">
        <v>86</v>
      </c>
      <c r="J17" s="10" t="s">
        <v>122</v>
      </c>
      <c r="K17" s="10">
        <v>2021</v>
      </c>
      <c r="L17" s="10">
        <v>2021</v>
      </c>
      <c r="M17" s="11" t="s">
        <v>42</v>
      </c>
      <c r="N17" s="11" t="s">
        <v>87</v>
      </c>
      <c r="O17" s="11" t="s">
        <v>50</v>
      </c>
      <c r="P17" s="10">
        <v>10</v>
      </c>
      <c r="Q17" s="10" t="s">
        <v>88</v>
      </c>
      <c r="R17" s="10"/>
      <c r="S17" s="14">
        <f t="shared" si="1"/>
        <v>0.9000870798775119</v>
      </c>
      <c r="T17" s="17">
        <v>693547.14</v>
      </c>
      <c r="U17" s="17">
        <f>T17</f>
        <v>693547.14</v>
      </c>
      <c r="V17" s="11">
        <v>624252.82</v>
      </c>
      <c r="W17" s="26" t="s">
        <v>125</v>
      </c>
      <c r="X17" s="26" t="s">
        <v>145</v>
      </c>
      <c r="Y17" s="11" t="s">
        <v>132</v>
      </c>
      <c r="Z17" s="11">
        <f t="shared" si="0"/>
        <v>69294.32000000007</v>
      </c>
      <c r="AA17" s="11">
        <v>0</v>
      </c>
      <c r="AB17" s="38" t="s">
        <v>131</v>
      </c>
    </row>
    <row r="18" spans="2:28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138</v>
      </c>
      <c r="F18" s="10" t="s">
        <v>74</v>
      </c>
      <c r="G18" s="32" t="s">
        <v>103</v>
      </c>
      <c r="H18" s="6" t="s">
        <v>70</v>
      </c>
      <c r="I18" s="10" t="s">
        <v>73</v>
      </c>
      <c r="J18" s="10" t="s">
        <v>122</v>
      </c>
      <c r="K18" s="10">
        <v>2021</v>
      </c>
      <c r="L18" s="10">
        <v>2022</v>
      </c>
      <c r="M18" s="11" t="s">
        <v>40</v>
      </c>
      <c r="N18" s="11" t="s">
        <v>76</v>
      </c>
      <c r="O18" s="11" t="s">
        <v>149</v>
      </c>
      <c r="P18" s="10">
        <v>8</v>
      </c>
      <c r="Q18" s="11"/>
      <c r="R18" s="11"/>
      <c r="S18" s="14">
        <f t="shared" si="1"/>
        <v>0.7531249747932522</v>
      </c>
      <c r="T18" s="17">
        <v>686726.45</v>
      </c>
      <c r="U18" s="17">
        <v>812034.55</v>
      </c>
      <c r="V18" s="50">
        <v>611563.5</v>
      </c>
      <c r="W18" s="26" t="s">
        <v>125</v>
      </c>
      <c r="X18" s="26" t="s">
        <v>145</v>
      </c>
      <c r="Y18" s="11" t="s">
        <v>132</v>
      </c>
      <c r="Z18" s="49">
        <f t="shared" si="0"/>
        <v>200471.05000000005</v>
      </c>
      <c r="AA18" s="11">
        <v>0</v>
      </c>
      <c r="AB18" s="38" t="s">
        <v>131</v>
      </c>
    </row>
    <row r="19" spans="2:30" ht="64.5" customHeight="1" thickBot="1">
      <c r="B19" s="5">
        <f t="shared" si="2"/>
        <v>18</v>
      </c>
      <c r="C19" s="10">
        <v>13538004</v>
      </c>
      <c r="D19" s="10">
        <v>262089</v>
      </c>
      <c r="E19" s="10" t="s">
        <v>119</v>
      </c>
      <c r="F19" s="10" t="s">
        <v>64</v>
      </c>
      <c r="G19" s="32" t="s">
        <v>103</v>
      </c>
      <c r="H19" s="6" t="s">
        <v>55</v>
      </c>
      <c r="I19" s="10" t="s">
        <v>34</v>
      </c>
      <c r="J19" s="10" t="s">
        <v>122</v>
      </c>
      <c r="K19" s="10">
        <v>2021</v>
      </c>
      <c r="L19" s="10">
        <v>2021</v>
      </c>
      <c r="M19" s="11" t="s">
        <v>40</v>
      </c>
      <c r="N19" s="11" t="s">
        <v>43</v>
      </c>
      <c r="O19" s="11" t="s">
        <v>91</v>
      </c>
      <c r="P19" s="10">
        <v>14</v>
      </c>
      <c r="Q19" s="10" t="s">
        <v>81</v>
      </c>
      <c r="R19" s="10"/>
      <c r="S19" s="14">
        <f t="shared" si="1"/>
        <v>0.9000000059705979</v>
      </c>
      <c r="T19" s="11">
        <v>698562.3</v>
      </c>
      <c r="U19" s="11">
        <v>837437.05</v>
      </c>
      <c r="V19" s="11">
        <f>753693.35</f>
        <v>753693.35</v>
      </c>
      <c r="W19" s="26" t="s">
        <v>125</v>
      </c>
      <c r="X19" s="26" t="s">
        <v>145</v>
      </c>
      <c r="Y19" s="11" t="s">
        <v>126</v>
      </c>
      <c r="Z19" s="49">
        <f t="shared" si="0"/>
        <v>83743.70000000007</v>
      </c>
      <c r="AA19" s="11">
        <f>Z19</f>
        <v>83743.70000000007</v>
      </c>
      <c r="AB19" s="38" t="s">
        <v>131</v>
      </c>
      <c r="AC19" s="15"/>
      <c r="AD19" s="16"/>
    </row>
    <row r="20" spans="2:30" ht="64.5" customHeight="1" thickBot="1">
      <c r="B20" s="5">
        <f t="shared" si="2"/>
        <v>19</v>
      </c>
      <c r="C20" s="10">
        <v>14476509</v>
      </c>
      <c r="D20" s="10">
        <v>262092</v>
      </c>
      <c r="E20" s="10" t="s">
        <v>107</v>
      </c>
      <c r="F20" s="10" t="s">
        <v>65</v>
      </c>
      <c r="G20" s="32" t="s">
        <v>103</v>
      </c>
      <c r="H20" s="6" t="s">
        <v>56</v>
      </c>
      <c r="I20" s="10" t="s">
        <v>33</v>
      </c>
      <c r="J20" s="10" t="s">
        <v>122</v>
      </c>
      <c r="K20" s="10">
        <v>2021</v>
      </c>
      <c r="L20" s="10">
        <v>2021</v>
      </c>
      <c r="M20" s="11" t="s">
        <v>42</v>
      </c>
      <c r="N20" s="11" t="s">
        <v>43</v>
      </c>
      <c r="O20" s="11" t="s">
        <v>50</v>
      </c>
      <c r="P20" s="10">
        <v>13</v>
      </c>
      <c r="Q20" s="10" t="s">
        <v>82</v>
      </c>
      <c r="R20" s="10"/>
      <c r="S20" s="14">
        <f t="shared" si="1"/>
        <v>0.8999994421091014</v>
      </c>
      <c r="T20" s="11">
        <v>829911.37</v>
      </c>
      <c r="U20" s="11">
        <v>829911.37</v>
      </c>
      <c r="V20" s="11">
        <v>746919.77</v>
      </c>
      <c r="W20" s="26" t="s">
        <v>125</v>
      </c>
      <c r="X20" s="26" t="s">
        <v>145</v>
      </c>
      <c r="Y20" s="11" t="s">
        <v>132</v>
      </c>
      <c r="Z20" s="49">
        <f t="shared" si="0"/>
        <v>82991.59999999998</v>
      </c>
      <c r="AA20" s="11">
        <v>0</v>
      </c>
      <c r="AB20" s="38" t="s">
        <v>131</v>
      </c>
      <c r="AC20" s="16"/>
      <c r="AD20" s="16"/>
    </row>
    <row r="21" spans="2:28" ht="64.5" customHeight="1" thickBot="1">
      <c r="B21" s="5">
        <f t="shared" si="2"/>
        <v>20</v>
      </c>
      <c r="C21" s="10">
        <v>14678802</v>
      </c>
      <c r="D21" s="10">
        <v>262094</v>
      </c>
      <c r="E21" s="10" t="s">
        <v>139</v>
      </c>
      <c r="F21" s="10" t="s">
        <v>66</v>
      </c>
      <c r="G21" s="32" t="s">
        <v>103</v>
      </c>
      <c r="H21" s="6" t="s">
        <v>57</v>
      </c>
      <c r="I21" s="10" t="s">
        <v>34</v>
      </c>
      <c r="J21" s="10" t="s">
        <v>122</v>
      </c>
      <c r="K21" s="10">
        <v>2021</v>
      </c>
      <c r="L21" s="10">
        <v>2021</v>
      </c>
      <c r="M21" s="11" t="s">
        <v>40</v>
      </c>
      <c r="N21" s="11" t="s">
        <v>44</v>
      </c>
      <c r="O21" s="11" t="s">
        <v>50</v>
      </c>
      <c r="P21" s="10">
        <v>10</v>
      </c>
      <c r="Q21" s="10" t="s">
        <v>83</v>
      </c>
      <c r="R21" s="10"/>
      <c r="S21" s="14">
        <f t="shared" si="1"/>
        <v>0.9</v>
      </c>
      <c r="T21" s="11">
        <v>788556.3</v>
      </c>
      <c r="U21" s="11">
        <v>788555.7</v>
      </c>
      <c r="V21" s="11">
        <v>709700.13</v>
      </c>
      <c r="W21" s="26" t="s">
        <v>125</v>
      </c>
      <c r="X21" s="26" t="s">
        <v>145</v>
      </c>
      <c r="Y21" s="11" t="s">
        <v>132</v>
      </c>
      <c r="Z21" s="49">
        <f t="shared" si="0"/>
        <v>78855.56999999995</v>
      </c>
      <c r="AA21" s="11">
        <v>0</v>
      </c>
      <c r="AB21" s="38" t="s">
        <v>131</v>
      </c>
    </row>
    <row r="22" spans="2:28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141</v>
      </c>
      <c r="F22" s="10" t="s">
        <v>75</v>
      </c>
      <c r="G22" s="32" t="s">
        <v>103</v>
      </c>
      <c r="H22" s="6" t="s">
        <v>71</v>
      </c>
      <c r="I22" s="10" t="s">
        <v>73</v>
      </c>
      <c r="J22" s="10" t="s">
        <v>122</v>
      </c>
      <c r="K22" s="10">
        <v>2021</v>
      </c>
      <c r="L22" s="10">
        <v>2022</v>
      </c>
      <c r="M22" s="11" t="s">
        <v>40</v>
      </c>
      <c r="N22" s="11" t="s">
        <v>76</v>
      </c>
      <c r="O22" s="11" t="s">
        <v>148</v>
      </c>
      <c r="P22" s="10">
        <v>8</v>
      </c>
      <c r="Q22" s="11"/>
      <c r="R22" s="11"/>
      <c r="S22" s="14">
        <f t="shared" si="1"/>
        <v>0.7383254176665763</v>
      </c>
      <c r="T22" s="11">
        <v>698511.9</v>
      </c>
      <c r="U22" s="11">
        <v>822261.75</v>
      </c>
      <c r="V22" s="11">
        <v>607096.75</v>
      </c>
      <c r="W22" s="26" t="s">
        <v>125</v>
      </c>
      <c r="X22" s="26" t="s">
        <v>145</v>
      </c>
      <c r="Y22" s="11" t="s">
        <v>132</v>
      </c>
      <c r="Z22" s="49">
        <f t="shared" si="0"/>
        <v>215165</v>
      </c>
      <c r="AA22" s="11">
        <v>0</v>
      </c>
      <c r="AB22" s="38" t="s">
        <v>131</v>
      </c>
    </row>
    <row r="23" spans="2:28" ht="94.5" customHeight="1" thickBot="1">
      <c r="B23" s="5">
        <f t="shared" si="2"/>
        <v>22</v>
      </c>
      <c r="C23" s="10">
        <v>13550020</v>
      </c>
      <c r="D23" s="10">
        <v>262099</v>
      </c>
      <c r="E23" s="10" t="s">
        <v>142</v>
      </c>
      <c r="F23" s="10" t="s">
        <v>68</v>
      </c>
      <c r="G23" s="32" t="s">
        <v>103</v>
      </c>
      <c r="H23" s="6" t="s">
        <v>59</v>
      </c>
      <c r="I23" s="10" t="s">
        <v>34</v>
      </c>
      <c r="J23" s="10" t="s">
        <v>122</v>
      </c>
      <c r="K23" s="10">
        <v>2021</v>
      </c>
      <c r="L23" s="10">
        <v>2022</v>
      </c>
      <c r="M23" s="11" t="s">
        <v>41</v>
      </c>
      <c r="N23" s="11" t="s">
        <v>44</v>
      </c>
      <c r="O23" s="11" t="s">
        <v>150</v>
      </c>
      <c r="P23" s="10">
        <v>9</v>
      </c>
      <c r="Q23" s="10" t="s">
        <v>85</v>
      </c>
      <c r="R23" s="10"/>
      <c r="S23" s="14">
        <f t="shared" si="1"/>
        <v>0.8796230817292601</v>
      </c>
      <c r="T23" s="11">
        <v>871303.9</v>
      </c>
      <c r="U23" s="11">
        <v>838903.35</v>
      </c>
      <c r="V23" s="11">
        <v>737918.75</v>
      </c>
      <c r="W23" s="26" t="s">
        <v>125</v>
      </c>
      <c r="X23" s="26" t="s">
        <v>145</v>
      </c>
      <c r="Y23" s="11" t="s">
        <v>132</v>
      </c>
      <c r="Z23" s="49">
        <f t="shared" si="0"/>
        <v>100984.59999999998</v>
      </c>
      <c r="AA23" s="11">
        <v>0</v>
      </c>
      <c r="AB23" s="38" t="s">
        <v>131</v>
      </c>
    </row>
    <row r="24" spans="2:28" ht="94.5" customHeight="1" thickBot="1">
      <c r="B24" s="5">
        <f t="shared" si="2"/>
        <v>23</v>
      </c>
      <c r="C24" s="10">
        <v>13550055</v>
      </c>
      <c r="D24" s="10">
        <v>262100</v>
      </c>
      <c r="E24" s="10" t="s">
        <v>143</v>
      </c>
      <c r="F24" s="10" t="s">
        <v>67</v>
      </c>
      <c r="G24" s="32" t="s">
        <v>103</v>
      </c>
      <c r="H24" s="6" t="s">
        <v>58</v>
      </c>
      <c r="I24" s="10" t="s">
        <v>34</v>
      </c>
      <c r="J24" s="10" t="s">
        <v>122</v>
      </c>
      <c r="K24" s="10">
        <v>2021</v>
      </c>
      <c r="L24" s="10">
        <v>2021</v>
      </c>
      <c r="M24" s="11" t="s">
        <v>40</v>
      </c>
      <c r="N24" s="11" t="s">
        <v>44</v>
      </c>
      <c r="O24" s="11" t="s">
        <v>148</v>
      </c>
      <c r="P24" s="10">
        <v>9</v>
      </c>
      <c r="Q24" s="10" t="s">
        <v>84</v>
      </c>
      <c r="R24" s="10"/>
      <c r="S24" s="14">
        <f t="shared" si="1"/>
        <v>0.9</v>
      </c>
      <c r="T24" s="11">
        <v>869075.7</v>
      </c>
      <c r="U24" s="11">
        <v>869074</v>
      </c>
      <c r="V24" s="11">
        <v>782166.6</v>
      </c>
      <c r="W24" s="26" t="s">
        <v>125</v>
      </c>
      <c r="X24" s="26" t="s">
        <v>145</v>
      </c>
      <c r="Y24" s="11" t="s">
        <v>132</v>
      </c>
      <c r="Z24" s="49">
        <f t="shared" si="0"/>
        <v>86907.40000000002</v>
      </c>
      <c r="AA24" s="11">
        <v>0</v>
      </c>
      <c r="AB24" s="38" t="s">
        <v>131</v>
      </c>
    </row>
    <row r="25" spans="2:28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144</v>
      </c>
      <c r="F25" s="10" t="s">
        <v>127</v>
      </c>
      <c r="G25" s="32" t="s">
        <v>103</v>
      </c>
      <c r="H25" s="6" t="s">
        <v>72</v>
      </c>
      <c r="I25" s="10" t="s">
        <v>73</v>
      </c>
      <c r="J25" s="10" t="s">
        <v>122</v>
      </c>
      <c r="K25" s="10">
        <v>2021</v>
      </c>
      <c r="L25" s="10">
        <v>2021</v>
      </c>
      <c r="M25" s="11" t="s">
        <v>40</v>
      </c>
      <c r="N25" s="11" t="s">
        <v>76</v>
      </c>
      <c r="O25" s="11" t="s">
        <v>50</v>
      </c>
      <c r="P25" s="10">
        <v>9</v>
      </c>
      <c r="Q25" s="11"/>
      <c r="R25" s="11"/>
      <c r="S25" s="14">
        <f t="shared" si="1"/>
        <v>0.88458066113551</v>
      </c>
      <c r="T25" s="11">
        <v>678835.77</v>
      </c>
      <c r="U25" s="11">
        <v>678835.72</v>
      </c>
      <c r="V25" s="11">
        <v>600484.95</v>
      </c>
      <c r="W25" s="26" t="s">
        <v>125</v>
      </c>
      <c r="X25" s="26" t="s">
        <v>145</v>
      </c>
      <c r="Y25" s="11" t="s">
        <v>132</v>
      </c>
      <c r="Z25" s="49">
        <f t="shared" si="0"/>
        <v>78350.77000000002</v>
      </c>
      <c r="AA25" s="11">
        <v>0</v>
      </c>
      <c r="AB25" s="38" t="s">
        <v>131</v>
      </c>
    </row>
    <row r="26" spans="2:28" ht="60" customHeight="1" thickBot="1">
      <c r="B26" s="27">
        <f t="shared" si="2"/>
        <v>25</v>
      </c>
      <c r="C26" s="28">
        <v>13555138</v>
      </c>
      <c r="D26" s="28">
        <v>262107</v>
      </c>
      <c r="E26" s="28" t="s">
        <v>109</v>
      </c>
      <c r="F26" s="28" t="s">
        <v>89</v>
      </c>
      <c r="G26" s="33" t="s">
        <v>103</v>
      </c>
      <c r="H26" s="29" t="s">
        <v>93</v>
      </c>
      <c r="I26" s="28" t="s">
        <v>90</v>
      </c>
      <c r="J26" s="28" t="s">
        <v>122</v>
      </c>
      <c r="K26" s="28">
        <v>2021</v>
      </c>
      <c r="L26" s="28">
        <v>2021</v>
      </c>
      <c r="M26" s="31" t="s">
        <v>42</v>
      </c>
      <c r="N26" s="31" t="s">
        <v>91</v>
      </c>
      <c r="O26" s="31" t="s">
        <v>50</v>
      </c>
      <c r="P26" s="28">
        <v>11</v>
      </c>
      <c r="Q26" s="28" t="s">
        <v>92</v>
      </c>
      <c r="R26" s="28"/>
      <c r="S26" s="30">
        <f t="shared" si="1"/>
        <v>0.8999719697412364</v>
      </c>
      <c r="T26" s="31">
        <v>678700.84</v>
      </c>
      <c r="U26" s="31">
        <v>689861.63</v>
      </c>
      <c r="V26" s="31">
        <v>620856.13</v>
      </c>
      <c r="W26" s="26" t="s">
        <v>125</v>
      </c>
      <c r="X26" s="26" t="s">
        <v>145</v>
      </c>
      <c r="Y26" s="31" t="s">
        <v>132</v>
      </c>
      <c r="Z26" s="48">
        <f t="shared" si="0"/>
        <v>69005.5</v>
      </c>
      <c r="AA26" s="31">
        <v>0</v>
      </c>
      <c r="AB26" s="38" t="s">
        <v>131</v>
      </c>
    </row>
    <row r="27" spans="19:27" ht="46.5" customHeight="1" thickBot="1">
      <c r="S27" s="35" t="s">
        <v>94</v>
      </c>
      <c r="T27" s="34">
        <f>SUM(T2:T26)</f>
        <v>27965270.4</v>
      </c>
      <c r="U27" s="34">
        <f>SUM(U2:U26)</f>
        <v>20916717.73</v>
      </c>
      <c r="V27" s="34">
        <f>SUM(V2:V26)</f>
        <v>18482971.29</v>
      </c>
      <c r="W27" s="3"/>
      <c r="X27" s="3"/>
      <c r="Y27" s="3"/>
      <c r="Z27" s="34">
        <f>SUM(Z2:Z26)</f>
        <v>2433746.440000001</v>
      </c>
      <c r="AA27" s="34">
        <f>SUM(AA2:AA26)</f>
        <v>929744.0400000005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portrait" paperSize="16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B28"/>
  <sheetViews>
    <sheetView showGridLines="0" tabSelected="1" zoomScale="70" zoomScaleNormal="70" zoomScaleSheetLayoutView="78" zoomScalePageLayoutView="0" workbookViewId="0" topLeftCell="D1">
      <selection activeCell="F2" sqref="F2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hidden="1" customWidth="1"/>
    <col min="13" max="13" width="20.140625" style="2" hidden="1" customWidth="1"/>
    <col min="14" max="14" width="17.00390625" style="2" hidden="1" customWidth="1"/>
    <col min="15" max="17" width="21.140625" style="2" hidden="1" customWidth="1"/>
    <col min="18" max="18" width="21.140625" style="89" hidden="1" customWidth="1"/>
    <col min="19" max="19" width="21.28125" style="2" hidden="1" customWidth="1"/>
    <col min="20" max="20" width="25.8515625" style="98" hidden="1" customWidth="1"/>
    <col min="21" max="21" width="23.421875" style="2" hidden="1" customWidth="1"/>
    <col min="22" max="22" width="25.57421875" style="2" hidden="1" customWidth="1"/>
    <col min="23" max="24" width="23.00390625" style="2" customWidth="1"/>
    <col min="25" max="25" width="24.7109375" style="2" customWidth="1"/>
    <col min="26" max="26" width="25.421875" style="98" customWidth="1"/>
    <col min="27" max="27" width="21.28125" style="2" bestFit="1" customWidth="1"/>
    <col min="28" max="28" width="16.57421875" style="2" customWidth="1"/>
    <col min="29" max="16384" width="11.421875" style="2" customWidth="1"/>
  </cols>
  <sheetData>
    <row r="1" spans="6:24" ht="94.5" customHeight="1" thickBot="1">
      <c r="F1" s="112" t="s">
        <v>168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2:26" ht="85.5" customHeight="1" thickBot="1">
      <c r="B2" s="18" t="s">
        <v>0</v>
      </c>
      <c r="C2" s="18" t="s">
        <v>10</v>
      </c>
      <c r="D2" s="18" t="s">
        <v>48</v>
      </c>
      <c r="E2" s="18" t="s">
        <v>106</v>
      </c>
      <c r="F2" s="18" t="s">
        <v>27</v>
      </c>
      <c r="G2" s="18" t="s">
        <v>102</v>
      </c>
      <c r="H2" s="18" t="s">
        <v>28</v>
      </c>
      <c r="I2" s="18" t="s">
        <v>11</v>
      </c>
      <c r="J2" s="18" t="s">
        <v>121</v>
      </c>
      <c r="K2" s="18" t="s">
        <v>95</v>
      </c>
      <c r="L2" s="18" t="s">
        <v>96</v>
      </c>
      <c r="M2" s="19" t="s">
        <v>17</v>
      </c>
      <c r="N2" s="20" t="s">
        <v>45</v>
      </c>
      <c r="O2" s="20" t="s">
        <v>46</v>
      </c>
      <c r="P2" s="20" t="s">
        <v>47</v>
      </c>
      <c r="Q2" s="21" t="s">
        <v>155</v>
      </c>
      <c r="R2" s="88" t="s">
        <v>160</v>
      </c>
      <c r="S2" s="21" t="s">
        <v>146</v>
      </c>
      <c r="T2" s="93" t="s">
        <v>104</v>
      </c>
      <c r="U2" s="21" t="s">
        <v>105</v>
      </c>
      <c r="V2" s="21" t="s">
        <v>29</v>
      </c>
      <c r="W2" s="21" t="s">
        <v>123</v>
      </c>
      <c r="X2" s="21" t="s">
        <v>130</v>
      </c>
      <c r="Y2" s="21" t="s">
        <v>100</v>
      </c>
      <c r="Z2" s="99" t="s">
        <v>167</v>
      </c>
    </row>
    <row r="3" spans="2:26" ht="64.5" customHeight="1" thickBot="1">
      <c r="B3" s="4">
        <v>1</v>
      </c>
      <c r="C3" s="22">
        <v>10721711</v>
      </c>
      <c r="D3" s="22">
        <v>130572</v>
      </c>
      <c r="E3" s="22" t="s">
        <v>112</v>
      </c>
      <c r="F3" s="22" t="s">
        <v>101</v>
      </c>
      <c r="G3" s="37" t="s">
        <v>103</v>
      </c>
      <c r="H3" s="23" t="s">
        <v>39</v>
      </c>
      <c r="I3" s="24" t="s">
        <v>99</v>
      </c>
      <c r="J3" s="22" t="s">
        <v>122</v>
      </c>
      <c r="K3" s="22">
        <v>2019</v>
      </c>
      <c r="L3" s="22">
        <v>2019</v>
      </c>
      <c r="M3" s="26" t="s">
        <v>152</v>
      </c>
      <c r="N3" s="80"/>
      <c r="O3" s="22" t="s">
        <v>153</v>
      </c>
      <c r="P3" s="22">
        <v>848.29</v>
      </c>
      <c r="Q3" s="79">
        <v>1</v>
      </c>
      <c r="R3" s="90">
        <v>10</v>
      </c>
      <c r="S3" s="25">
        <f>V3/U3</f>
        <v>0.8999999989764086</v>
      </c>
      <c r="T3" s="94">
        <v>976952.39</v>
      </c>
      <c r="U3" s="26">
        <v>976952.39</v>
      </c>
      <c r="V3" s="26">
        <f>212352.93+666904.22</f>
        <v>879257.1499999999</v>
      </c>
      <c r="W3" s="26" t="s">
        <v>125</v>
      </c>
      <c r="X3" s="26" t="s">
        <v>161</v>
      </c>
      <c r="Y3" s="26">
        <f>U3-V3</f>
        <v>97695.2400000001</v>
      </c>
      <c r="Z3" s="94"/>
    </row>
    <row r="4" spans="2:26" ht="64.5" customHeight="1" thickBot="1">
      <c r="B4" s="5">
        <f>B3+1</f>
        <v>2</v>
      </c>
      <c r="C4" s="10">
        <v>10310681</v>
      </c>
      <c r="D4" s="10">
        <v>148405</v>
      </c>
      <c r="E4" s="10" t="s">
        <v>113</v>
      </c>
      <c r="F4" s="10" t="s">
        <v>97</v>
      </c>
      <c r="G4" s="32" t="s">
        <v>103</v>
      </c>
      <c r="H4" s="6" t="s">
        <v>98</v>
      </c>
      <c r="I4" s="7" t="s">
        <v>99</v>
      </c>
      <c r="J4" s="10" t="s">
        <v>122</v>
      </c>
      <c r="K4" s="10">
        <v>2019</v>
      </c>
      <c r="L4" s="10">
        <v>2020</v>
      </c>
      <c r="M4" s="11" t="s">
        <v>154</v>
      </c>
      <c r="N4" s="80">
        <v>43738</v>
      </c>
      <c r="O4" s="10">
        <v>10</v>
      </c>
      <c r="P4" s="10">
        <v>269</v>
      </c>
      <c r="Q4" s="79">
        <v>1</v>
      </c>
      <c r="R4" s="90">
        <v>10</v>
      </c>
      <c r="S4" s="14">
        <f>V4/U4</f>
        <v>0.9000000036494878</v>
      </c>
      <c r="T4" s="95">
        <v>833435</v>
      </c>
      <c r="U4" s="11">
        <v>822033.13</v>
      </c>
      <c r="V4" s="11">
        <f>739829.82</f>
        <v>739829.82</v>
      </c>
      <c r="W4" s="26" t="s">
        <v>125</v>
      </c>
      <c r="X4" s="26" t="s">
        <v>161</v>
      </c>
      <c r="Y4" s="11">
        <f>U4-V4</f>
        <v>82203.31000000006</v>
      </c>
      <c r="Z4" s="95"/>
    </row>
    <row r="5" spans="2:26" ht="64.5" customHeight="1" thickBot="1">
      <c r="B5" s="5">
        <f>B4+1</f>
        <v>3</v>
      </c>
      <c r="C5" s="10">
        <v>13216406</v>
      </c>
      <c r="D5" s="10">
        <v>257874</v>
      </c>
      <c r="E5" s="10" t="s">
        <v>136</v>
      </c>
      <c r="F5" s="10" t="s">
        <v>18</v>
      </c>
      <c r="G5" s="32" t="s">
        <v>103</v>
      </c>
      <c r="H5" s="6" t="s">
        <v>1</v>
      </c>
      <c r="I5" s="7" t="s">
        <v>12</v>
      </c>
      <c r="J5" s="10" t="s">
        <v>122</v>
      </c>
      <c r="K5" s="10">
        <v>2020</v>
      </c>
      <c r="L5" s="10">
        <v>2021</v>
      </c>
      <c r="M5" s="11" t="s">
        <v>156</v>
      </c>
      <c r="N5" s="81">
        <v>44206</v>
      </c>
      <c r="O5" s="10">
        <v>14</v>
      </c>
      <c r="P5" s="10">
        <v>445.39</v>
      </c>
      <c r="Q5" s="79">
        <v>1</v>
      </c>
      <c r="R5" s="100">
        <v>10.84</v>
      </c>
      <c r="S5" s="14">
        <f aca="true" t="shared" si="0" ref="S5:S27">V5/U5</f>
        <v>0.8915954326321545</v>
      </c>
      <c r="T5" s="95">
        <v>881723</v>
      </c>
      <c r="U5" s="11">
        <v>881722.72</v>
      </c>
      <c r="V5" s="11">
        <v>786139.95</v>
      </c>
      <c r="W5" s="26" t="s">
        <v>125</v>
      </c>
      <c r="X5" s="26" t="s">
        <v>161</v>
      </c>
      <c r="Y5" s="11">
        <f>U5-V5</f>
        <v>95582.77000000002</v>
      </c>
      <c r="Z5" s="95"/>
    </row>
    <row r="6" spans="2:26" ht="64.5" customHeight="1" thickBot="1">
      <c r="B6" s="5">
        <f>B5+1</f>
        <v>4</v>
      </c>
      <c r="C6" s="10">
        <v>13217216</v>
      </c>
      <c r="D6" s="10">
        <v>257881</v>
      </c>
      <c r="E6" s="10" t="s">
        <v>137</v>
      </c>
      <c r="F6" s="10" t="s">
        <v>19</v>
      </c>
      <c r="G6" s="32" t="s">
        <v>103</v>
      </c>
      <c r="H6" s="82" t="s">
        <v>2</v>
      </c>
      <c r="I6" s="7" t="s">
        <v>13</v>
      </c>
      <c r="J6" s="10" t="s">
        <v>122</v>
      </c>
      <c r="K6" s="10">
        <v>2020</v>
      </c>
      <c r="L6" s="10">
        <v>2021</v>
      </c>
      <c r="M6" s="11" t="s">
        <v>158</v>
      </c>
      <c r="N6" s="81">
        <v>44181</v>
      </c>
      <c r="O6" s="10">
        <v>10</v>
      </c>
      <c r="P6" s="10">
        <v>538.96</v>
      </c>
      <c r="Q6" s="79">
        <v>1</v>
      </c>
      <c r="R6" s="100">
        <v>10.66</v>
      </c>
      <c r="S6" s="14">
        <f t="shared" si="0"/>
        <v>0.8934339923125599</v>
      </c>
      <c r="T6" s="95">
        <v>893845.81</v>
      </c>
      <c r="U6" s="11">
        <v>1054801.08</v>
      </c>
      <c r="V6" s="11">
        <v>942395.14</v>
      </c>
      <c r="W6" s="26" t="s">
        <v>125</v>
      </c>
      <c r="X6" s="26" t="s">
        <v>161</v>
      </c>
      <c r="Y6" s="11">
        <f>U6-V6</f>
        <v>112405.94000000006</v>
      </c>
      <c r="Z6" s="95"/>
    </row>
    <row r="7" spans="2:26" ht="64.5" customHeight="1" thickBot="1">
      <c r="B7" s="5">
        <f aca="true" t="shared" si="1" ref="B7:B27">B6+1</f>
        <v>5</v>
      </c>
      <c r="C7" s="10">
        <v>13217488</v>
      </c>
      <c r="D7" s="10">
        <v>257882</v>
      </c>
      <c r="E7" s="10" t="s">
        <v>134</v>
      </c>
      <c r="F7" s="10" t="s">
        <v>20</v>
      </c>
      <c r="G7" s="32" t="s">
        <v>103</v>
      </c>
      <c r="H7" s="83" t="s">
        <v>4</v>
      </c>
      <c r="I7" s="7" t="s">
        <v>14</v>
      </c>
      <c r="J7" s="10" t="s">
        <v>122</v>
      </c>
      <c r="K7" s="10">
        <v>2020</v>
      </c>
      <c r="L7" s="10">
        <v>2021</v>
      </c>
      <c r="M7" s="11" t="s">
        <v>157</v>
      </c>
      <c r="N7" s="81">
        <v>44207</v>
      </c>
      <c r="O7" s="10">
        <v>13</v>
      </c>
      <c r="P7" s="10">
        <v>475.12</v>
      </c>
      <c r="Q7" s="79">
        <v>1</v>
      </c>
      <c r="R7" s="100">
        <v>10.06</v>
      </c>
      <c r="S7" s="14">
        <f t="shared" si="0"/>
        <v>0.8994082151410293</v>
      </c>
      <c r="T7" s="95">
        <v>862735.26</v>
      </c>
      <c r="U7" s="11">
        <v>938050.36</v>
      </c>
      <c r="V7" s="11">
        <v>843690.2</v>
      </c>
      <c r="W7" s="26" t="s">
        <v>125</v>
      </c>
      <c r="X7" s="26" t="s">
        <v>162</v>
      </c>
      <c r="Y7" s="11">
        <f>U7-V7</f>
        <v>94360.16000000003</v>
      </c>
      <c r="Z7" s="95">
        <f>Y7</f>
        <v>94360.16000000003</v>
      </c>
    </row>
    <row r="8" spans="2:26" ht="64.5" customHeight="1" thickBot="1">
      <c r="B8" s="5">
        <f t="shared" si="1"/>
        <v>6</v>
      </c>
      <c r="C8" s="10">
        <v>13217674</v>
      </c>
      <c r="D8" s="10">
        <v>257883</v>
      </c>
      <c r="E8" s="10" t="s">
        <v>114</v>
      </c>
      <c r="F8" s="10" t="s">
        <v>21</v>
      </c>
      <c r="G8" s="32" t="s">
        <v>103</v>
      </c>
      <c r="H8" s="6" t="s">
        <v>3</v>
      </c>
      <c r="I8" s="7" t="s">
        <v>13</v>
      </c>
      <c r="J8" s="10" t="s">
        <v>122</v>
      </c>
      <c r="K8" s="10">
        <v>2020</v>
      </c>
      <c r="L8" s="10">
        <v>2021</v>
      </c>
      <c r="M8" s="11" t="s">
        <v>157</v>
      </c>
      <c r="N8" s="81">
        <v>44202</v>
      </c>
      <c r="O8" s="10">
        <v>18</v>
      </c>
      <c r="P8" s="10">
        <v>499.6</v>
      </c>
      <c r="Q8" s="79">
        <v>1</v>
      </c>
      <c r="R8" s="100">
        <v>10.06</v>
      </c>
      <c r="S8" s="14">
        <f t="shared" si="0"/>
        <v>0.8993544598592905</v>
      </c>
      <c r="T8" s="95">
        <v>8965841.31</v>
      </c>
      <c r="U8" s="11">
        <v>1063114.37</v>
      </c>
      <c r="V8" s="11">
        <f>956116.65</f>
        <v>956116.65</v>
      </c>
      <c r="W8" s="26" t="s">
        <v>125</v>
      </c>
      <c r="X8" s="26" t="s">
        <v>151</v>
      </c>
      <c r="Y8" s="11">
        <f>U8-V8</f>
        <v>106997.72000000009</v>
      </c>
      <c r="Z8" s="95"/>
    </row>
    <row r="9" spans="2:26" ht="60" customHeight="1" thickBot="1">
      <c r="B9" s="5">
        <f t="shared" si="1"/>
        <v>7</v>
      </c>
      <c r="C9" s="10">
        <v>13217720</v>
      </c>
      <c r="D9" s="10">
        <v>257890</v>
      </c>
      <c r="E9" s="10" t="s">
        <v>115</v>
      </c>
      <c r="F9" s="10" t="s">
        <v>22</v>
      </c>
      <c r="G9" s="32" t="s">
        <v>103</v>
      </c>
      <c r="H9" s="82" t="s">
        <v>5</v>
      </c>
      <c r="I9" s="7" t="s">
        <v>15</v>
      </c>
      <c r="J9" s="10" t="s">
        <v>122</v>
      </c>
      <c r="K9" s="10">
        <v>2020</v>
      </c>
      <c r="L9" s="10">
        <v>2021</v>
      </c>
      <c r="M9" s="11" t="s">
        <v>158</v>
      </c>
      <c r="N9" s="81">
        <v>44181</v>
      </c>
      <c r="O9" s="10">
        <v>17</v>
      </c>
      <c r="P9" s="10">
        <v>529.98</v>
      </c>
      <c r="Q9" s="79">
        <v>1</v>
      </c>
      <c r="R9" s="100">
        <v>10.06</v>
      </c>
      <c r="S9" s="14">
        <f t="shared" si="0"/>
        <v>0.8993903301886792</v>
      </c>
      <c r="T9" s="95">
        <v>848000</v>
      </c>
      <c r="U9" s="11">
        <v>848000</v>
      </c>
      <c r="V9" s="11">
        <f>762683</f>
        <v>762683</v>
      </c>
      <c r="W9" s="26" t="s">
        <v>125</v>
      </c>
      <c r="X9" s="26" t="s">
        <v>161</v>
      </c>
      <c r="Y9" s="49">
        <f>U9-V9</f>
        <v>85317</v>
      </c>
      <c r="Z9" s="95"/>
    </row>
    <row r="10" spans="2:26" ht="60" customHeight="1" thickBot="1">
      <c r="B10" s="5">
        <f t="shared" si="1"/>
        <v>8</v>
      </c>
      <c r="C10" s="10">
        <v>13218263</v>
      </c>
      <c r="D10" s="10">
        <v>257899</v>
      </c>
      <c r="E10" s="10" t="s">
        <v>135</v>
      </c>
      <c r="F10" s="10" t="s">
        <v>23</v>
      </c>
      <c r="G10" s="32" t="s">
        <v>103</v>
      </c>
      <c r="H10" s="82" t="s">
        <v>6</v>
      </c>
      <c r="I10" s="7" t="s">
        <v>14</v>
      </c>
      <c r="J10" s="10" t="s">
        <v>122</v>
      </c>
      <c r="K10" s="10">
        <v>2020</v>
      </c>
      <c r="L10" s="10">
        <v>2021</v>
      </c>
      <c r="M10" s="84" t="s">
        <v>158</v>
      </c>
      <c r="N10" s="81">
        <v>44206</v>
      </c>
      <c r="O10" s="85">
        <v>15</v>
      </c>
      <c r="P10" s="85">
        <v>450.06</v>
      </c>
      <c r="Q10" s="79">
        <v>1</v>
      </c>
      <c r="R10" s="91">
        <v>10.1</v>
      </c>
      <c r="S10" s="14">
        <f t="shared" si="0"/>
        <v>0.8990406366113569</v>
      </c>
      <c r="T10" s="95">
        <v>831801.09</v>
      </c>
      <c r="U10" s="11">
        <v>903616.93</v>
      </c>
      <c r="V10" s="11">
        <v>812388.34</v>
      </c>
      <c r="W10" s="26" t="s">
        <v>125</v>
      </c>
      <c r="X10" s="26" t="s">
        <v>161</v>
      </c>
      <c r="Y10" s="11">
        <f>U10-V10</f>
        <v>91228.59000000008</v>
      </c>
      <c r="Z10" s="95"/>
    </row>
    <row r="11" spans="2:28" ht="64.5" customHeight="1" thickBot="1">
      <c r="B11" s="5">
        <f t="shared" si="1"/>
        <v>9</v>
      </c>
      <c r="C11" s="10">
        <v>13217887</v>
      </c>
      <c r="D11" s="10">
        <v>257901</v>
      </c>
      <c r="E11" s="10" t="s">
        <v>120</v>
      </c>
      <c r="F11" s="10" t="s">
        <v>24</v>
      </c>
      <c r="G11" s="32" t="s">
        <v>103</v>
      </c>
      <c r="H11" s="83" t="s">
        <v>7</v>
      </c>
      <c r="I11" s="7" t="s">
        <v>16</v>
      </c>
      <c r="J11" s="10" t="s">
        <v>122</v>
      </c>
      <c r="K11" s="10">
        <v>2020</v>
      </c>
      <c r="L11" s="10">
        <v>2021</v>
      </c>
      <c r="M11" s="84" t="s">
        <v>158</v>
      </c>
      <c r="N11" s="81">
        <v>44208</v>
      </c>
      <c r="O11" s="10">
        <v>20</v>
      </c>
      <c r="P11" s="10">
        <v>463.37</v>
      </c>
      <c r="Q11" s="79">
        <v>1</v>
      </c>
      <c r="R11" s="91">
        <v>10.1</v>
      </c>
      <c r="S11" s="14">
        <f t="shared" si="0"/>
        <v>0.898997591117965</v>
      </c>
      <c r="T11" s="95">
        <v>878077.47</v>
      </c>
      <c r="U11" s="11">
        <v>906370.66</v>
      </c>
      <c r="V11" s="11">
        <f>814825.04</f>
        <v>814825.04</v>
      </c>
      <c r="W11" s="26" t="s">
        <v>125</v>
      </c>
      <c r="X11" s="26" t="s">
        <v>166</v>
      </c>
      <c r="Y11" s="11">
        <f>U11-V11</f>
        <v>91545.62</v>
      </c>
      <c r="Z11" s="95">
        <f aca="true" t="shared" si="2" ref="Z11:Z19">Y11</f>
        <v>91545.62</v>
      </c>
      <c r="AA11" s="15"/>
      <c r="AB11" s="16"/>
    </row>
    <row r="12" spans="2:28" ht="64.5" customHeight="1" thickBot="1">
      <c r="B12" s="5">
        <f t="shared" si="1"/>
        <v>10</v>
      </c>
      <c r="C12" s="10">
        <v>13217968</v>
      </c>
      <c r="D12" s="10">
        <v>261514</v>
      </c>
      <c r="E12" s="10" t="s">
        <v>116</v>
      </c>
      <c r="F12" s="10" t="s">
        <v>25</v>
      </c>
      <c r="G12" s="32" t="s">
        <v>103</v>
      </c>
      <c r="H12" s="82" t="s">
        <v>8</v>
      </c>
      <c r="I12" s="7" t="s">
        <v>12</v>
      </c>
      <c r="J12" s="10" t="s">
        <v>122</v>
      </c>
      <c r="K12" s="10">
        <v>2020</v>
      </c>
      <c r="L12" s="10">
        <v>2021</v>
      </c>
      <c r="M12" s="11" t="s">
        <v>159</v>
      </c>
      <c r="N12" s="81">
        <v>44546</v>
      </c>
      <c r="O12" s="10">
        <v>10</v>
      </c>
      <c r="P12" s="10">
        <v>372.44</v>
      </c>
      <c r="Q12" s="79">
        <v>1</v>
      </c>
      <c r="R12" s="100">
        <v>10.58</v>
      </c>
      <c r="S12" s="14">
        <f t="shared" si="0"/>
        <v>0.894238512292326</v>
      </c>
      <c r="T12" s="95">
        <v>895209.4</v>
      </c>
      <c r="U12" s="11">
        <v>984752.6</v>
      </c>
      <c r="V12" s="11">
        <f>880603.7</f>
        <v>880603.7</v>
      </c>
      <c r="W12" s="26" t="s">
        <v>125</v>
      </c>
      <c r="X12" s="26" t="s">
        <v>161</v>
      </c>
      <c r="Y12" s="11">
        <f>U12-V12</f>
        <v>104148.90000000002</v>
      </c>
      <c r="Z12" s="95"/>
      <c r="AA12" s="16"/>
      <c r="AB12" s="16"/>
    </row>
    <row r="13" spans="2:26" ht="64.5" customHeight="1" thickBot="1">
      <c r="B13" s="5">
        <f t="shared" si="1"/>
        <v>11</v>
      </c>
      <c r="C13" s="10">
        <v>13218050</v>
      </c>
      <c r="D13" s="10">
        <v>261523</v>
      </c>
      <c r="E13" s="10" t="s">
        <v>117</v>
      </c>
      <c r="F13" s="10" t="s">
        <v>26</v>
      </c>
      <c r="G13" s="32" t="s">
        <v>103</v>
      </c>
      <c r="H13" s="111" t="s">
        <v>9</v>
      </c>
      <c r="I13" s="7" t="s">
        <v>16</v>
      </c>
      <c r="J13" s="10" t="s">
        <v>122</v>
      </c>
      <c r="K13" s="10">
        <v>2020</v>
      </c>
      <c r="L13" s="10">
        <v>2021</v>
      </c>
      <c r="M13" s="11" t="s">
        <v>158</v>
      </c>
      <c r="N13" s="81">
        <v>44207</v>
      </c>
      <c r="O13" s="10">
        <v>17</v>
      </c>
      <c r="P13" s="10">
        <v>444.36</v>
      </c>
      <c r="Q13" s="79">
        <v>1</v>
      </c>
      <c r="R13" s="100">
        <v>10.15</v>
      </c>
      <c r="S13" s="14">
        <f t="shared" si="0"/>
        <v>0.8984862451769229</v>
      </c>
      <c r="T13" s="95">
        <v>839918</v>
      </c>
      <c r="U13" s="11">
        <v>911244</v>
      </c>
      <c r="V13" s="11">
        <f>818740.2</f>
        <v>818740.2</v>
      </c>
      <c r="W13" s="26" t="s">
        <v>125</v>
      </c>
      <c r="X13" s="26" t="s">
        <v>166</v>
      </c>
      <c r="Y13" s="11">
        <f>U13-V13</f>
        <v>92503.80000000005</v>
      </c>
      <c r="Z13" s="95">
        <f t="shared" si="2"/>
        <v>92503.80000000005</v>
      </c>
    </row>
    <row r="14" spans="2:26" ht="64.5" customHeight="1" thickBot="1">
      <c r="B14" s="5">
        <f t="shared" si="1"/>
        <v>12</v>
      </c>
      <c r="C14" s="10">
        <v>13537873</v>
      </c>
      <c r="D14" s="10">
        <v>262075</v>
      </c>
      <c r="E14" s="10" t="s">
        <v>118</v>
      </c>
      <c r="F14" s="10" t="s">
        <v>60</v>
      </c>
      <c r="G14" s="32" t="s">
        <v>103</v>
      </c>
      <c r="H14" s="6" t="s">
        <v>51</v>
      </c>
      <c r="I14" s="10" t="s">
        <v>31</v>
      </c>
      <c r="J14" s="10" t="s">
        <v>122</v>
      </c>
      <c r="K14" s="10">
        <v>2021</v>
      </c>
      <c r="L14" s="10">
        <v>2022</v>
      </c>
      <c r="M14" s="11" t="s">
        <v>40</v>
      </c>
      <c r="N14" s="11" t="s">
        <v>43</v>
      </c>
      <c r="O14" s="10">
        <v>10</v>
      </c>
      <c r="P14" s="10" t="s">
        <v>77</v>
      </c>
      <c r="Q14" s="79">
        <v>1</v>
      </c>
      <c r="R14" s="100">
        <v>15.09</v>
      </c>
      <c r="S14" s="14">
        <f t="shared" si="0"/>
        <v>0.8491171884936543</v>
      </c>
      <c r="T14" s="95">
        <v>698500</v>
      </c>
      <c r="U14" s="17">
        <v>699753</v>
      </c>
      <c r="V14" s="11">
        <f>356131.1+238041.2</f>
        <v>594172.3</v>
      </c>
      <c r="W14" s="26" t="s">
        <v>125</v>
      </c>
      <c r="X14" s="26" t="s">
        <v>161</v>
      </c>
      <c r="Y14" s="11">
        <f>U14-V14</f>
        <v>105580.69999999995</v>
      </c>
      <c r="Z14" s="95"/>
    </row>
    <row r="15" spans="2:26" ht="64.5" customHeight="1" thickBot="1">
      <c r="B15" s="5">
        <f t="shared" si="1"/>
        <v>13</v>
      </c>
      <c r="C15" s="10">
        <v>13537903</v>
      </c>
      <c r="D15" s="10">
        <v>262076</v>
      </c>
      <c r="E15" s="10" t="s">
        <v>110</v>
      </c>
      <c r="F15" s="10" t="s">
        <v>61</v>
      </c>
      <c r="G15" s="32" t="s">
        <v>103</v>
      </c>
      <c r="H15" s="111" t="s">
        <v>52</v>
      </c>
      <c r="I15" s="10" t="s">
        <v>32</v>
      </c>
      <c r="J15" s="10" t="s">
        <v>122</v>
      </c>
      <c r="K15" s="10">
        <v>2021</v>
      </c>
      <c r="L15" s="10">
        <v>2022</v>
      </c>
      <c r="M15" s="11" t="s">
        <v>41</v>
      </c>
      <c r="N15" s="11" t="s">
        <v>43</v>
      </c>
      <c r="O15" s="10">
        <v>8</v>
      </c>
      <c r="P15" s="10" t="s">
        <v>78</v>
      </c>
      <c r="Q15" s="79">
        <v>1</v>
      </c>
      <c r="R15" s="100">
        <v>10.05</v>
      </c>
      <c r="S15" s="14">
        <f t="shared" si="0"/>
        <v>0.8995178763373752</v>
      </c>
      <c r="T15" s="95">
        <v>697000</v>
      </c>
      <c r="U15" s="17">
        <v>696999.6</v>
      </c>
      <c r="V15" s="11">
        <f>418791.1+208172.5</f>
        <v>626963.6</v>
      </c>
      <c r="W15" s="26" t="s">
        <v>125</v>
      </c>
      <c r="X15" s="26" t="s">
        <v>165</v>
      </c>
      <c r="Y15" s="49">
        <f>U15-V15</f>
        <v>70036</v>
      </c>
      <c r="Z15" s="95">
        <f t="shared" si="2"/>
        <v>70036</v>
      </c>
    </row>
    <row r="16" spans="2:26" s="110" customFormat="1" ht="64.5" customHeight="1" thickBot="1">
      <c r="B16" s="101">
        <f t="shared" si="1"/>
        <v>14</v>
      </c>
      <c r="C16" s="102">
        <v>13537911</v>
      </c>
      <c r="D16" s="102">
        <v>262077</v>
      </c>
      <c r="E16" s="102" t="s">
        <v>108</v>
      </c>
      <c r="F16" s="102" t="s">
        <v>62</v>
      </c>
      <c r="G16" s="103" t="s">
        <v>103</v>
      </c>
      <c r="H16" s="82" t="s">
        <v>53</v>
      </c>
      <c r="I16" s="102" t="s">
        <v>31</v>
      </c>
      <c r="J16" s="102" t="s">
        <v>122</v>
      </c>
      <c r="K16" s="102">
        <v>2021</v>
      </c>
      <c r="L16" s="102">
        <v>2022</v>
      </c>
      <c r="M16" s="50" t="s">
        <v>42</v>
      </c>
      <c r="N16" s="50" t="s">
        <v>43</v>
      </c>
      <c r="O16" s="102">
        <v>5</v>
      </c>
      <c r="P16" s="102" t="s">
        <v>79</v>
      </c>
      <c r="Q16" s="104">
        <v>1</v>
      </c>
      <c r="R16" s="105">
        <v>10</v>
      </c>
      <c r="S16" s="106">
        <f t="shared" si="0"/>
        <v>0.8999977996372545</v>
      </c>
      <c r="T16" s="107">
        <v>699500</v>
      </c>
      <c r="U16" s="108">
        <v>699884.6</v>
      </c>
      <c r="V16" s="50">
        <v>629894.6</v>
      </c>
      <c r="W16" s="109" t="s">
        <v>125</v>
      </c>
      <c r="X16" s="109" t="s">
        <v>163</v>
      </c>
      <c r="Y16" s="50">
        <f>U16-V16</f>
        <v>69990</v>
      </c>
      <c r="Z16" s="107"/>
    </row>
    <row r="17" spans="2:26" ht="64.5" customHeight="1" thickBot="1">
      <c r="B17" s="5">
        <f t="shared" si="1"/>
        <v>15</v>
      </c>
      <c r="C17" s="10">
        <v>13537962</v>
      </c>
      <c r="D17" s="10">
        <v>262082</v>
      </c>
      <c r="E17" s="10" t="s">
        <v>111</v>
      </c>
      <c r="F17" s="10" t="s">
        <v>63</v>
      </c>
      <c r="G17" s="32" t="s">
        <v>103</v>
      </c>
      <c r="H17" s="111" t="s">
        <v>54</v>
      </c>
      <c r="I17" s="10" t="s">
        <v>32</v>
      </c>
      <c r="J17" s="10" t="s">
        <v>122</v>
      </c>
      <c r="K17" s="10">
        <v>2021</v>
      </c>
      <c r="L17" s="10">
        <v>2022</v>
      </c>
      <c r="M17" s="11" t="s">
        <v>41</v>
      </c>
      <c r="N17" s="11" t="s">
        <v>43</v>
      </c>
      <c r="O17" s="10">
        <v>7</v>
      </c>
      <c r="P17" s="10" t="s">
        <v>80</v>
      </c>
      <c r="Q17" s="79">
        <v>1</v>
      </c>
      <c r="R17" s="100">
        <v>10.22</v>
      </c>
      <c r="S17" s="14">
        <f t="shared" si="0"/>
        <v>0.897786359411943</v>
      </c>
      <c r="T17" s="95">
        <v>669000</v>
      </c>
      <c r="U17" s="17">
        <v>668999.75</v>
      </c>
      <c r="V17" s="11">
        <f>468645.1+131973.75</f>
        <v>600618.85</v>
      </c>
      <c r="W17" s="26" t="s">
        <v>125</v>
      </c>
      <c r="X17" s="26" t="s">
        <v>164</v>
      </c>
      <c r="Y17" s="11">
        <f>U17-V17</f>
        <v>68380.90000000002</v>
      </c>
      <c r="Z17" s="95">
        <f t="shared" si="2"/>
        <v>68380.90000000002</v>
      </c>
    </row>
    <row r="18" spans="2:26" ht="60" customHeight="1" thickBot="1">
      <c r="B18" s="5">
        <f t="shared" si="1"/>
        <v>16</v>
      </c>
      <c r="C18" s="10">
        <v>14403943</v>
      </c>
      <c r="D18" s="10">
        <v>262084</v>
      </c>
      <c r="E18" s="10" t="s">
        <v>140</v>
      </c>
      <c r="F18" s="10" t="s">
        <v>133</v>
      </c>
      <c r="G18" s="32" t="s">
        <v>103</v>
      </c>
      <c r="H18" s="6" t="s">
        <v>69</v>
      </c>
      <c r="I18" s="10" t="s">
        <v>86</v>
      </c>
      <c r="J18" s="10" t="s">
        <v>122</v>
      </c>
      <c r="K18" s="10">
        <v>2021</v>
      </c>
      <c r="L18" s="10">
        <v>2022</v>
      </c>
      <c r="M18" s="11" t="s">
        <v>42</v>
      </c>
      <c r="N18" s="11" t="s">
        <v>87</v>
      </c>
      <c r="O18" s="10">
        <v>10</v>
      </c>
      <c r="P18" s="10" t="s">
        <v>88</v>
      </c>
      <c r="Q18" s="79">
        <v>1</v>
      </c>
      <c r="R18" s="100">
        <v>0.09</v>
      </c>
      <c r="S18" s="14">
        <f t="shared" si="0"/>
        <v>0.9000870798775119</v>
      </c>
      <c r="T18" s="95">
        <v>693547.14</v>
      </c>
      <c r="U18" s="17">
        <f>T18</f>
        <v>693547.14</v>
      </c>
      <c r="V18" s="11">
        <v>624252.82</v>
      </c>
      <c r="W18" s="26" t="s">
        <v>125</v>
      </c>
      <c r="X18" s="26" t="s">
        <v>163</v>
      </c>
      <c r="Y18" s="11">
        <f>U18-V18</f>
        <v>69294.32000000007</v>
      </c>
      <c r="Z18" s="95"/>
    </row>
    <row r="19" spans="2:26" ht="60" customHeight="1" thickBot="1">
      <c r="B19" s="5">
        <f t="shared" si="1"/>
        <v>17</v>
      </c>
      <c r="C19" s="10">
        <v>15171159</v>
      </c>
      <c r="D19" s="10">
        <v>262085</v>
      </c>
      <c r="E19" s="10" t="s">
        <v>138</v>
      </c>
      <c r="F19" s="10" t="s">
        <v>74</v>
      </c>
      <c r="G19" s="32" t="s">
        <v>103</v>
      </c>
      <c r="H19" s="111" t="s">
        <v>70</v>
      </c>
      <c r="I19" s="10" t="s">
        <v>73</v>
      </c>
      <c r="J19" s="10" t="s">
        <v>122</v>
      </c>
      <c r="K19" s="10">
        <v>2021</v>
      </c>
      <c r="L19" s="10">
        <v>2022</v>
      </c>
      <c r="M19" s="11" t="s">
        <v>40</v>
      </c>
      <c r="N19" s="11" t="s">
        <v>76</v>
      </c>
      <c r="O19" s="10">
        <v>10</v>
      </c>
      <c r="P19" s="11">
        <v>426.16</v>
      </c>
      <c r="Q19" s="79">
        <v>1</v>
      </c>
      <c r="R19" s="100">
        <v>24.69</v>
      </c>
      <c r="S19" s="14">
        <f t="shared" si="0"/>
        <v>0.7531249747932522</v>
      </c>
      <c r="T19" s="95">
        <v>686726.45</v>
      </c>
      <c r="U19" s="17">
        <v>812034.55</v>
      </c>
      <c r="V19" s="50">
        <v>611563.5</v>
      </c>
      <c r="W19" s="26" t="s">
        <v>125</v>
      </c>
      <c r="X19" s="26" t="s">
        <v>165</v>
      </c>
      <c r="Y19" s="49">
        <f>U19-V19</f>
        <v>200471.05000000005</v>
      </c>
      <c r="Z19" s="95">
        <f t="shared" si="2"/>
        <v>200471.05000000005</v>
      </c>
    </row>
    <row r="20" spans="2:28" ht="64.5" customHeight="1" thickBot="1">
      <c r="B20" s="5">
        <f t="shared" si="1"/>
        <v>18</v>
      </c>
      <c r="C20" s="10">
        <v>13538004</v>
      </c>
      <c r="D20" s="10">
        <v>262089</v>
      </c>
      <c r="E20" s="10" t="s">
        <v>119</v>
      </c>
      <c r="F20" s="10" t="s">
        <v>64</v>
      </c>
      <c r="G20" s="32" t="s">
        <v>103</v>
      </c>
      <c r="H20" s="111" t="s">
        <v>55</v>
      </c>
      <c r="I20" s="10" t="s">
        <v>34</v>
      </c>
      <c r="J20" s="10" t="s">
        <v>122</v>
      </c>
      <c r="K20" s="10">
        <v>2021</v>
      </c>
      <c r="L20" s="10">
        <v>2021</v>
      </c>
      <c r="M20" s="11" t="s">
        <v>40</v>
      </c>
      <c r="N20" s="11" t="s">
        <v>43</v>
      </c>
      <c r="O20" s="10">
        <v>14</v>
      </c>
      <c r="P20" s="10" t="s">
        <v>81</v>
      </c>
      <c r="Q20" s="79">
        <v>1</v>
      </c>
      <c r="R20" s="91">
        <v>10</v>
      </c>
      <c r="S20" s="14">
        <f t="shared" si="0"/>
        <v>0.9000000059705979</v>
      </c>
      <c r="T20" s="95">
        <v>698562.3</v>
      </c>
      <c r="U20" s="11">
        <v>837437.05</v>
      </c>
      <c r="V20" s="11">
        <f>753693.35</f>
        <v>753693.35</v>
      </c>
      <c r="W20" s="26" t="s">
        <v>125</v>
      </c>
      <c r="X20" s="26" t="s">
        <v>165</v>
      </c>
      <c r="Y20" s="49">
        <f>U20-V20</f>
        <v>83743.70000000007</v>
      </c>
      <c r="Z20" s="95">
        <f>Y20</f>
        <v>83743.70000000007</v>
      </c>
      <c r="AA20" s="15"/>
      <c r="AB20" s="16"/>
    </row>
    <row r="21" spans="2:28" ht="64.5" customHeight="1" thickBot="1">
      <c r="B21" s="5">
        <f t="shared" si="1"/>
        <v>19</v>
      </c>
      <c r="C21" s="10">
        <v>14476509</v>
      </c>
      <c r="D21" s="10">
        <v>262092</v>
      </c>
      <c r="E21" s="10" t="s">
        <v>107</v>
      </c>
      <c r="F21" s="10" t="s">
        <v>65</v>
      </c>
      <c r="G21" s="32" t="s">
        <v>103</v>
      </c>
      <c r="H21" s="6" t="s">
        <v>56</v>
      </c>
      <c r="I21" s="10" t="s">
        <v>33</v>
      </c>
      <c r="J21" s="10" t="s">
        <v>122</v>
      </c>
      <c r="K21" s="10">
        <v>2021</v>
      </c>
      <c r="L21" s="10">
        <v>2021</v>
      </c>
      <c r="M21" s="11" t="s">
        <v>42</v>
      </c>
      <c r="N21" s="11" t="s">
        <v>43</v>
      </c>
      <c r="O21" s="10">
        <v>13</v>
      </c>
      <c r="P21" s="10" t="s">
        <v>82</v>
      </c>
      <c r="Q21" s="79">
        <v>1</v>
      </c>
      <c r="R21" s="91">
        <v>10</v>
      </c>
      <c r="S21" s="14">
        <f t="shared" si="0"/>
        <v>0.8999994421091014</v>
      </c>
      <c r="T21" s="95">
        <v>829911.37</v>
      </c>
      <c r="U21" s="11">
        <v>829911.37</v>
      </c>
      <c r="V21" s="11">
        <v>746919.77</v>
      </c>
      <c r="W21" s="26" t="s">
        <v>125</v>
      </c>
      <c r="X21" s="26" t="s">
        <v>161</v>
      </c>
      <c r="Y21" s="49">
        <f>U21-V21</f>
        <v>82991.59999999998</v>
      </c>
      <c r="Z21" s="95"/>
      <c r="AA21" s="16"/>
      <c r="AB21" s="16"/>
    </row>
    <row r="22" spans="2:26" ht="64.5" customHeight="1" thickBot="1">
      <c r="B22" s="5">
        <f t="shared" si="1"/>
        <v>20</v>
      </c>
      <c r="C22" s="10">
        <v>14678802</v>
      </c>
      <c r="D22" s="10">
        <v>262094</v>
      </c>
      <c r="E22" s="10" t="s">
        <v>139</v>
      </c>
      <c r="F22" s="10" t="s">
        <v>66</v>
      </c>
      <c r="G22" s="32" t="s">
        <v>103</v>
      </c>
      <c r="H22" s="111" t="s">
        <v>57</v>
      </c>
      <c r="I22" s="10" t="s">
        <v>34</v>
      </c>
      <c r="J22" s="10" t="s">
        <v>122</v>
      </c>
      <c r="K22" s="10">
        <v>2021</v>
      </c>
      <c r="L22" s="10">
        <v>2021</v>
      </c>
      <c r="M22" s="11" t="s">
        <v>40</v>
      </c>
      <c r="N22" s="11" t="s">
        <v>44</v>
      </c>
      <c r="O22" s="10">
        <v>10</v>
      </c>
      <c r="P22" s="10" t="s">
        <v>83</v>
      </c>
      <c r="Q22" s="79">
        <v>1</v>
      </c>
      <c r="R22" s="91">
        <v>10</v>
      </c>
      <c r="S22" s="14">
        <f t="shared" si="0"/>
        <v>0.9</v>
      </c>
      <c r="T22" s="95">
        <v>788556.3</v>
      </c>
      <c r="U22" s="11">
        <v>788555.7</v>
      </c>
      <c r="V22" s="11">
        <v>709700.13</v>
      </c>
      <c r="W22" s="26" t="s">
        <v>125</v>
      </c>
      <c r="X22" s="26" t="s">
        <v>166</v>
      </c>
      <c r="Y22" s="49">
        <f>U22-V22</f>
        <v>78855.56999999995</v>
      </c>
      <c r="Z22" s="95">
        <f>Y22</f>
        <v>78855.56999999995</v>
      </c>
    </row>
    <row r="23" spans="2:26" ht="60" customHeight="1" thickBot="1">
      <c r="B23" s="5">
        <f t="shared" si="1"/>
        <v>21</v>
      </c>
      <c r="C23" s="10">
        <v>15171205</v>
      </c>
      <c r="D23" s="10">
        <v>262095</v>
      </c>
      <c r="E23" s="10" t="s">
        <v>141</v>
      </c>
      <c r="F23" s="10" t="s">
        <v>75</v>
      </c>
      <c r="G23" s="32" t="s">
        <v>103</v>
      </c>
      <c r="H23" s="111" t="s">
        <v>71</v>
      </c>
      <c r="I23" s="10" t="s">
        <v>73</v>
      </c>
      <c r="J23" s="10" t="s">
        <v>122</v>
      </c>
      <c r="K23" s="10">
        <v>2021</v>
      </c>
      <c r="L23" s="10">
        <v>2022</v>
      </c>
      <c r="M23" s="11" t="s">
        <v>40</v>
      </c>
      <c r="N23" s="11" t="s">
        <v>76</v>
      </c>
      <c r="O23" s="10">
        <v>8</v>
      </c>
      <c r="P23" s="11">
        <v>432.2</v>
      </c>
      <c r="Q23" s="79">
        <v>1</v>
      </c>
      <c r="R23" s="100">
        <v>26.17</v>
      </c>
      <c r="S23" s="14">
        <f t="shared" si="0"/>
        <v>0.7383254176665763</v>
      </c>
      <c r="T23" s="95">
        <v>698511.9</v>
      </c>
      <c r="U23" s="11">
        <v>822261.75</v>
      </c>
      <c r="V23" s="11">
        <v>607096.75</v>
      </c>
      <c r="W23" s="26" t="s">
        <v>125</v>
      </c>
      <c r="X23" s="26" t="s">
        <v>166</v>
      </c>
      <c r="Y23" s="49">
        <f>U23-V23</f>
        <v>215165</v>
      </c>
      <c r="Z23" s="95">
        <f>Y23</f>
        <v>215165</v>
      </c>
    </row>
    <row r="24" spans="2:26" ht="94.5" customHeight="1" thickBot="1">
      <c r="B24" s="5">
        <f t="shared" si="1"/>
        <v>22</v>
      </c>
      <c r="C24" s="10">
        <v>13550020</v>
      </c>
      <c r="D24" s="10">
        <v>262099</v>
      </c>
      <c r="E24" s="10" t="s">
        <v>142</v>
      </c>
      <c r="F24" s="10" t="s">
        <v>68</v>
      </c>
      <c r="G24" s="32" t="s">
        <v>103</v>
      </c>
      <c r="H24" s="111" t="s">
        <v>59</v>
      </c>
      <c r="I24" s="10" t="s">
        <v>34</v>
      </c>
      <c r="J24" s="10" t="s">
        <v>122</v>
      </c>
      <c r="K24" s="10">
        <v>2021</v>
      </c>
      <c r="L24" s="10">
        <v>2022</v>
      </c>
      <c r="M24" s="11" t="s">
        <v>41</v>
      </c>
      <c r="N24" s="11" t="s">
        <v>44</v>
      </c>
      <c r="O24" s="10">
        <v>9</v>
      </c>
      <c r="P24" s="10" t="s">
        <v>85</v>
      </c>
      <c r="Q24" s="79">
        <v>1</v>
      </c>
      <c r="R24" s="100">
        <v>12.04</v>
      </c>
      <c r="S24" s="14">
        <f t="shared" si="0"/>
        <v>0.8796230817292601</v>
      </c>
      <c r="T24" s="95">
        <v>871303.9</v>
      </c>
      <c r="U24" s="11">
        <v>838903.35</v>
      </c>
      <c r="V24" s="11">
        <v>737918.75</v>
      </c>
      <c r="W24" s="26" t="s">
        <v>125</v>
      </c>
      <c r="X24" s="26" t="s">
        <v>166</v>
      </c>
      <c r="Y24" s="49">
        <f>U24-V24</f>
        <v>100984.59999999998</v>
      </c>
      <c r="Z24" s="95">
        <f>Y24</f>
        <v>100984.59999999998</v>
      </c>
    </row>
    <row r="25" spans="2:26" ht="94.5" customHeight="1" thickBot="1">
      <c r="B25" s="5">
        <f t="shared" si="1"/>
        <v>23</v>
      </c>
      <c r="C25" s="10">
        <v>13550055</v>
      </c>
      <c r="D25" s="10">
        <v>262100</v>
      </c>
      <c r="E25" s="10" t="s">
        <v>143</v>
      </c>
      <c r="F25" s="10" t="s">
        <v>67</v>
      </c>
      <c r="G25" s="32" t="s">
        <v>103</v>
      </c>
      <c r="H25" s="83" t="s">
        <v>58</v>
      </c>
      <c r="I25" s="10" t="s">
        <v>34</v>
      </c>
      <c r="J25" s="10" t="s">
        <v>122</v>
      </c>
      <c r="K25" s="10">
        <v>2021</v>
      </c>
      <c r="L25" s="10">
        <v>2021</v>
      </c>
      <c r="M25" s="11" t="s">
        <v>40</v>
      </c>
      <c r="N25" s="11" t="s">
        <v>44</v>
      </c>
      <c r="O25" s="10">
        <v>9</v>
      </c>
      <c r="P25" s="10" t="s">
        <v>84</v>
      </c>
      <c r="Q25" s="79">
        <v>1</v>
      </c>
      <c r="R25" s="91">
        <v>10</v>
      </c>
      <c r="S25" s="14">
        <f t="shared" si="0"/>
        <v>0.9</v>
      </c>
      <c r="T25" s="95">
        <v>869075.7</v>
      </c>
      <c r="U25" s="11">
        <v>869074</v>
      </c>
      <c r="V25" s="11">
        <v>782166.6</v>
      </c>
      <c r="W25" s="26" t="s">
        <v>125</v>
      </c>
      <c r="X25" s="26" t="s">
        <v>162</v>
      </c>
      <c r="Y25" s="49">
        <f>U25-V25</f>
        <v>86907.40000000002</v>
      </c>
      <c r="Z25" s="95">
        <f>Y25</f>
        <v>86907.40000000002</v>
      </c>
    </row>
    <row r="26" spans="2:26" ht="60" customHeight="1" thickBot="1">
      <c r="B26" s="5">
        <f t="shared" si="1"/>
        <v>24</v>
      </c>
      <c r="C26" s="10">
        <v>13550098</v>
      </c>
      <c r="D26" s="10">
        <v>262101</v>
      </c>
      <c r="E26" s="10" t="s">
        <v>144</v>
      </c>
      <c r="F26" s="10" t="s">
        <v>127</v>
      </c>
      <c r="G26" s="32" t="s">
        <v>103</v>
      </c>
      <c r="H26" s="83" t="s">
        <v>72</v>
      </c>
      <c r="I26" s="10" t="s">
        <v>73</v>
      </c>
      <c r="J26" s="10" t="s">
        <v>122</v>
      </c>
      <c r="K26" s="10">
        <v>2021</v>
      </c>
      <c r="L26" s="10">
        <v>2022</v>
      </c>
      <c r="M26" s="11" t="s">
        <v>40</v>
      </c>
      <c r="N26" s="11" t="s">
        <v>76</v>
      </c>
      <c r="O26" s="10">
        <v>9</v>
      </c>
      <c r="P26" s="11">
        <v>303.16</v>
      </c>
      <c r="Q26" s="79">
        <v>1</v>
      </c>
      <c r="R26" s="100">
        <v>11.54</v>
      </c>
      <c r="S26" s="14">
        <f t="shared" si="0"/>
        <v>0.88458066113551</v>
      </c>
      <c r="T26" s="95">
        <v>678835.77</v>
      </c>
      <c r="U26" s="11">
        <v>678835.72</v>
      </c>
      <c r="V26" s="11">
        <v>600484.95</v>
      </c>
      <c r="W26" s="26" t="s">
        <v>125</v>
      </c>
      <c r="X26" s="26" t="s">
        <v>162</v>
      </c>
      <c r="Y26" s="49">
        <f>U26-V26</f>
        <v>78350.77000000002</v>
      </c>
      <c r="Z26" s="95">
        <f>Y26</f>
        <v>78350.77000000002</v>
      </c>
    </row>
    <row r="27" spans="2:26" ht="60" customHeight="1" thickBot="1">
      <c r="B27" s="27">
        <f t="shared" si="1"/>
        <v>25</v>
      </c>
      <c r="C27" s="28">
        <v>13555138</v>
      </c>
      <c r="D27" s="28">
        <v>262107</v>
      </c>
      <c r="E27" s="28" t="s">
        <v>109</v>
      </c>
      <c r="F27" s="28" t="s">
        <v>89</v>
      </c>
      <c r="G27" s="33" t="s">
        <v>103</v>
      </c>
      <c r="H27" s="29" t="s">
        <v>93</v>
      </c>
      <c r="I27" s="28" t="s">
        <v>90</v>
      </c>
      <c r="J27" s="28" t="s">
        <v>122</v>
      </c>
      <c r="K27" s="28">
        <v>2021</v>
      </c>
      <c r="L27" s="28">
        <v>2021</v>
      </c>
      <c r="M27" s="31" t="s">
        <v>42</v>
      </c>
      <c r="N27" s="31" t="s">
        <v>91</v>
      </c>
      <c r="O27" s="28">
        <v>11</v>
      </c>
      <c r="P27" s="28" t="s">
        <v>92</v>
      </c>
      <c r="Q27" s="79">
        <v>1</v>
      </c>
      <c r="R27" s="92">
        <v>10</v>
      </c>
      <c r="S27" s="30">
        <f t="shared" si="0"/>
        <v>0.8999719697412364</v>
      </c>
      <c r="T27" s="96">
        <v>678700.84</v>
      </c>
      <c r="U27" s="31">
        <v>689861.63</v>
      </c>
      <c r="V27" s="31">
        <v>620856.13</v>
      </c>
      <c r="W27" s="26" t="s">
        <v>125</v>
      </c>
      <c r="X27" s="26" t="s">
        <v>161</v>
      </c>
      <c r="Y27" s="48">
        <f>U27-V27</f>
        <v>69005.5</v>
      </c>
      <c r="Z27" s="95"/>
    </row>
    <row r="28" spans="19:26" ht="46.5" customHeight="1" thickBot="1">
      <c r="S28" s="35" t="s">
        <v>94</v>
      </c>
      <c r="T28" s="97">
        <f>SUM(T3:T27)</f>
        <v>27965270.4</v>
      </c>
      <c r="U28" s="86">
        <f>SUM(U3:U27)</f>
        <v>20916717.45</v>
      </c>
      <c r="V28" s="86">
        <f>SUM(V3:V27)</f>
        <v>18482971.29</v>
      </c>
      <c r="W28" s="87"/>
      <c r="X28" s="87"/>
      <c r="Y28" s="86">
        <f>SUM(Y3:Y27)</f>
        <v>2433746.1600000006</v>
      </c>
      <c r="Z28" s="97">
        <f>SUM(Z3:Z27)</f>
        <v>1261304.5700000003</v>
      </c>
    </row>
  </sheetData>
  <sheetProtection/>
  <mergeCells count="1">
    <mergeCell ref="F1:X1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17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</dc:creator>
  <cp:keywords/>
  <dc:description/>
  <cp:lastModifiedBy>Proyectos 2021</cp:lastModifiedBy>
  <cp:lastPrinted>2022-06-20T20:41:13Z</cp:lastPrinted>
  <dcterms:created xsi:type="dcterms:W3CDTF">2020-04-24T20:51:10Z</dcterms:created>
  <dcterms:modified xsi:type="dcterms:W3CDTF">2022-08-01T17:27:51Z</dcterms:modified>
  <cp:category/>
  <cp:version/>
  <cp:contentType/>
  <cp:contentStatus/>
</cp:coreProperties>
</file>